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68" windowWidth="22128" windowHeight="6372" activeTab="0"/>
  </bookViews>
  <sheets>
    <sheet name="Quadro 1" sheetId="1" r:id="rId1"/>
    <sheet name="Quadro 2" sheetId="2" r:id="rId2"/>
    <sheet name="Quadro3" sheetId="3" r:id="rId3"/>
    <sheet name="Folha1" sheetId="4" r:id="rId4"/>
  </sheets>
  <externalReferences>
    <externalReference r:id="rId7"/>
  </externalReferences>
  <definedNames>
    <definedName name="_xlnm.Print_Area" localSheetId="0">'Quadro 1'!$A$2:$U$32</definedName>
  </definedNames>
  <calcPr fullCalcOnLoad="1"/>
</workbook>
</file>

<file path=xl/sharedStrings.xml><?xml version="1.0" encoding="utf-8"?>
<sst xmlns="http://schemas.openxmlformats.org/spreadsheetml/2006/main" count="168" uniqueCount="54">
  <si>
    <t>A L 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</si>
  <si>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</si>
  <si>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</si>
  <si>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</si>
  <si>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∆</t>
  </si>
  <si>
    <t>Quota</t>
  </si>
  <si>
    <t xml:space="preserve"> MÊS</t>
  </si>
  <si>
    <t xml:space="preserve"> ACUM.</t>
  </si>
  <si>
    <t xml:space="preserve"> Mercado</t>
  </si>
  <si>
    <t>Nº Cont.</t>
  </si>
  <si>
    <t>Valor</t>
  </si>
  <si>
    <t>V. Médio</t>
  </si>
  <si>
    <t>CAIXA C. CREDITO AGRICOLA</t>
  </si>
  <si>
    <t>CATERPILLAR</t>
  </si>
  <si>
    <t xml:space="preserve">MILLENNIUM BCP </t>
  </si>
  <si>
    <t xml:space="preserve">TOTAL       </t>
  </si>
  <si>
    <t xml:space="preserve">A L F </t>
  </si>
  <si>
    <t>VIATURAS</t>
  </si>
  <si>
    <t>EQUIPAMENTOS</t>
  </si>
  <si>
    <t xml:space="preserve">TOTAL </t>
  </si>
  <si>
    <t>LIGEIRAS</t>
  </si>
  <si>
    <t>PESADAS</t>
  </si>
  <si>
    <t>GERAL</t>
  </si>
  <si>
    <t xml:space="preserve">EMPRESAS </t>
  </si>
  <si>
    <t xml:space="preserve">PARTICULARES </t>
  </si>
  <si>
    <t>TOTAL VIATURS LIGEIRAS</t>
  </si>
  <si>
    <t>Nº.Viat</t>
  </si>
  <si>
    <t>Nº.Cont</t>
  </si>
  <si>
    <t>% E/P</t>
  </si>
  <si>
    <t>% L/P</t>
  </si>
  <si>
    <t>% V/E</t>
  </si>
  <si>
    <t>TOTAL  VIATURAS</t>
  </si>
  <si>
    <t>BBVA Portugal</t>
  </si>
  <si>
    <t>DE LANGE LANDEN</t>
  </si>
  <si>
    <t xml:space="preserve">BNP PARIBAS LEASE GROUP  </t>
  </si>
  <si>
    <t>NOVO BANCO</t>
  </si>
  <si>
    <t>BPI</t>
  </si>
  <si>
    <t>MONTEPIO CRÉDITO</t>
  </si>
  <si>
    <t>VALOR ACUMULADO ASSOCIADAS</t>
  </si>
  <si>
    <t>SANTANDER TOTTA</t>
  </si>
  <si>
    <t>COFIDIS</t>
  </si>
  <si>
    <t>BANKINTER</t>
  </si>
  <si>
    <t xml:space="preserve">NºVt </t>
  </si>
  <si>
    <t>EUROBIC</t>
  </si>
  <si>
    <t>ALTERAÇÕES</t>
  </si>
  <si>
    <t>BANCO MONTEPIO</t>
  </si>
  <si>
    <t>ANO 2021</t>
  </si>
  <si>
    <t>CAIXA GERAL DEPOSITOS</t>
  </si>
  <si>
    <t>ANO 2022</t>
  </si>
  <si>
    <t>QUADRO 1 - MAPA  PRODUÇÃO DA LOCAÇÃO MOBILIÁRIA - DEZEMBRO 2022 / 2021</t>
  </si>
  <si>
    <t>QUADRO 2 - VALOR DA  PRODUÇÃO  MOBILIÁRIA POR SEGMENTO DE MERCADO E TIPO DE EQUIPAMENTO MENSAL -  DEZEMBRO 2022</t>
  </si>
  <si>
    <t>TOTAL MENSAL - DEZEMBRO 2022</t>
  </si>
  <si>
    <t>QUADRO 3 - VALOR DA  PRODUÇÃO  MOBILIÁRIA POR SEGMENTO DE MERCADO E TIPO DE EQUIPAMENTO ACUMULADO-  DEZEMBRO 2022</t>
  </si>
  <si>
    <t>TOTAL ACUMULADO - DEZEMBRO 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</si>
</sst>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/&quot;\ &quot;Esc.&quot;_-;_-@_-"/>
    <numFmt numFmtId="179" formatCode="_-* #,##0\ _E_s_c_._-;\-* #,##0\ _E_s_c_._-;_-* &quot;/&quot;\ _E_s_c_._-;_-@_-"/>
    <numFmt numFmtId="180" formatCode="_-* #,##0.00\ &quot;Esc.&quot;_-;\-* #,##0.00\ &quot;Esc.&quot;_-;_-* &quot;/&quot;??\ &quot;Esc.&quot;_-;_-@_-"/>
    <numFmt numFmtId="181" formatCode="_-* #,##0.00\ _E_s_c_._-;\-* #,##0.00\ _E_s_c_._-;_-* &quot;/&quot;??\ _E_s_c_._-;_-@_-"/>
    <numFmt numFmtId="182" formatCode="0.0%"/>
    <numFmt numFmtId="183" formatCode="0.000%"/>
    <numFmt numFmtId="184" formatCode="#,##0\ [$€-1];[Red]\-#,##0\ [$€-1]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#,##0\ &quot;€&quot;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gray06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43"/>
        <bgColor rgb="FFFFFF9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9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182" fontId="0" fillId="0" borderId="26" xfId="0" applyNumberFormat="1" applyFont="1" applyFill="1" applyBorder="1" applyAlignment="1">
      <alignment horizontal="center"/>
    </xf>
    <xf numFmtId="182" fontId="0" fillId="0" borderId="29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9" fontId="0" fillId="0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 horizontal="right"/>
    </xf>
    <xf numFmtId="3" fontId="6" fillId="37" borderId="34" xfId="0" applyNumberFormat="1" applyFont="1" applyFill="1" applyBorder="1" applyAlignment="1">
      <alignment horizontal="right"/>
    </xf>
    <xf numFmtId="3" fontId="6" fillId="37" borderId="35" xfId="0" applyNumberFormat="1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9" fontId="6" fillId="37" borderId="37" xfId="0" applyNumberFormat="1" applyFont="1" applyFill="1" applyBorder="1" applyAlignment="1">
      <alignment horizontal="right"/>
    </xf>
    <xf numFmtId="3" fontId="6" fillId="37" borderId="38" xfId="0" applyNumberFormat="1" applyFont="1" applyFill="1" applyBorder="1" applyAlignment="1">
      <alignment horizontal="right"/>
    </xf>
    <xf numFmtId="3" fontId="6" fillId="37" borderId="39" xfId="0" applyNumberFormat="1" applyFont="1" applyFill="1" applyBorder="1" applyAlignment="1">
      <alignment/>
    </xf>
    <xf numFmtId="3" fontId="6" fillId="37" borderId="36" xfId="0" applyNumberFormat="1" applyFont="1" applyFill="1" applyBorder="1" applyAlignment="1">
      <alignment/>
    </xf>
    <xf numFmtId="3" fontId="6" fillId="37" borderId="35" xfId="0" applyNumberFormat="1" applyFont="1" applyFill="1" applyBorder="1" applyAlignment="1">
      <alignment/>
    </xf>
    <xf numFmtId="9" fontId="6" fillId="37" borderId="37" xfId="0" applyNumberFormat="1" applyFont="1" applyFill="1" applyBorder="1" applyAlignment="1">
      <alignment horizontal="center"/>
    </xf>
    <xf numFmtId="9" fontId="6" fillId="37" borderId="36" xfId="0" applyNumberFormat="1" applyFont="1" applyFill="1" applyBorder="1" applyAlignment="1">
      <alignment horizontal="center"/>
    </xf>
    <xf numFmtId="9" fontId="6" fillId="37" borderId="4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41" xfId="0" applyFont="1" applyFill="1" applyBorder="1" applyAlignment="1">
      <alignment horizontal="center"/>
    </xf>
    <xf numFmtId="0" fontId="11" fillId="36" borderId="42" xfId="0" applyFont="1" applyFill="1" applyBorder="1" applyAlignment="1">
      <alignment/>
    </xf>
    <xf numFmtId="0" fontId="7" fillId="38" borderId="43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/>
    </xf>
    <xf numFmtId="0" fontId="13" fillId="38" borderId="45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13" fillId="38" borderId="47" xfId="0" applyFont="1" applyFill="1" applyBorder="1" applyAlignment="1">
      <alignment horizontal="center"/>
    </xf>
    <xf numFmtId="0" fontId="7" fillId="38" borderId="48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13" fillId="38" borderId="49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/>
    </xf>
    <xf numFmtId="9" fontId="13" fillId="38" borderId="50" xfId="0" applyNumberFormat="1" applyFont="1" applyFill="1" applyBorder="1" applyAlignment="1">
      <alignment horizontal="center"/>
    </xf>
    <xf numFmtId="0" fontId="7" fillId="38" borderId="51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/>
    </xf>
    <xf numFmtId="9" fontId="6" fillId="0" borderId="53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5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6" fillId="36" borderId="55" xfId="0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9" fontId="6" fillId="0" borderId="2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36" borderId="58" xfId="0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4" fillId="36" borderId="32" xfId="0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/>
    </xf>
    <xf numFmtId="3" fontId="6" fillId="37" borderId="60" xfId="0" applyNumberFormat="1" applyFont="1" applyFill="1" applyBorder="1" applyAlignment="1">
      <alignment/>
    </xf>
    <xf numFmtId="9" fontId="6" fillId="37" borderId="39" xfId="0" applyNumberFormat="1" applyFont="1" applyFill="1" applyBorder="1" applyAlignment="1">
      <alignment/>
    </xf>
    <xf numFmtId="3" fontId="6" fillId="37" borderId="61" xfId="0" applyNumberFormat="1" applyFont="1" applyFill="1" applyBorder="1" applyAlignment="1">
      <alignment/>
    </xf>
    <xf numFmtId="3" fontId="6" fillId="37" borderId="34" xfId="0" applyNumberFormat="1" applyFont="1" applyFill="1" applyBorder="1" applyAlignment="1">
      <alignment/>
    </xf>
    <xf numFmtId="3" fontId="6" fillId="37" borderId="4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9" fontId="0" fillId="0" borderId="25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37" borderId="55" xfId="0" applyFont="1" applyFill="1" applyBorder="1" applyAlignment="1">
      <alignment/>
    </xf>
    <xf numFmtId="9" fontId="0" fillId="0" borderId="0" xfId="0" applyNumberFormat="1" applyAlignment="1">
      <alignment/>
    </xf>
    <xf numFmtId="0" fontId="6" fillId="33" borderId="5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9" fontId="0" fillId="0" borderId="64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9" fontId="0" fillId="0" borderId="63" xfId="0" applyNumberFormat="1" applyFont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0" fontId="6" fillId="39" borderId="55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6" borderId="68" xfId="0" applyFont="1" applyFill="1" applyBorder="1" applyAlignment="1">
      <alignment horizontal="center" vertical="center"/>
    </xf>
    <xf numFmtId="0" fontId="7" fillId="38" borderId="50" xfId="0" applyFont="1" applyFill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6" fillId="37" borderId="38" xfId="0" applyNumberFormat="1" applyFont="1" applyFill="1" applyBorder="1" applyAlignment="1">
      <alignment/>
    </xf>
    <xf numFmtId="0" fontId="13" fillId="38" borderId="43" xfId="0" applyFont="1" applyFill="1" applyBorder="1" applyAlignment="1">
      <alignment horizontal="center"/>
    </xf>
    <xf numFmtId="3" fontId="6" fillId="0" borderId="52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67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  <xf numFmtId="0" fontId="8" fillId="36" borderId="6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9" fontId="13" fillId="38" borderId="47" xfId="0" applyNumberFormat="1" applyFont="1" applyFill="1" applyBorder="1" applyAlignment="1">
      <alignment horizontal="center"/>
    </xf>
    <xf numFmtId="0" fontId="7" fillId="38" borderId="70" xfId="0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7" fillId="38" borderId="71" xfId="0" applyFont="1" applyFill="1" applyBorder="1" applyAlignment="1">
      <alignment horizontal="center"/>
    </xf>
    <xf numFmtId="0" fontId="13" fillId="38" borderId="72" xfId="0" applyFont="1" applyFill="1" applyBorder="1" applyAlignment="1">
      <alignment horizontal="center"/>
    </xf>
    <xf numFmtId="3" fontId="0" fillId="0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9" fontId="0" fillId="0" borderId="76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4" fillId="33" borderId="82" xfId="0" applyNumberFormat="1" applyFont="1" applyFill="1" applyBorder="1" applyAlignment="1">
      <alignment horizontal="center"/>
    </xf>
    <xf numFmtId="17" fontId="4" fillId="33" borderId="83" xfId="0" applyNumberFormat="1" applyFont="1" applyFill="1" applyBorder="1" applyAlignment="1">
      <alignment horizontal="center"/>
    </xf>
    <xf numFmtId="17" fontId="4" fillId="33" borderId="84" xfId="0" applyNumberFormat="1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4" fillId="33" borderId="85" xfId="0" applyFont="1" applyFill="1" applyBorder="1" applyAlignment="1">
      <alignment horizontal="center"/>
    </xf>
    <xf numFmtId="17" fontId="4" fillId="33" borderId="77" xfId="0" applyNumberFormat="1" applyFont="1" applyFill="1" applyBorder="1" applyAlignment="1">
      <alignment horizontal="center" vertical="center"/>
    </xf>
    <xf numFmtId="17" fontId="4" fillId="33" borderId="78" xfId="0" applyNumberFormat="1" applyFont="1" applyFill="1" applyBorder="1" applyAlignment="1">
      <alignment horizontal="center" vertical="center"/>
    </xf>
    <xf numFmtId="17" fontId="4" fillId="33" borderId="79" xfId="0" applyNumberFormat="1" applyFont="1" applyFill="1" applyBorder="1" applyAlignment="1">
      <alignment horizontal="center" vertical="center"/>
    </xf>
    <xf numFmtId="17" fontId="4" fillId="33" borderId="80" xfId="0" applyNumberFormat="1" applyFont="1" applyFill="1" applyBorder="1" applyAlignment="1">
      <alignment horizontal="center" vertical="center"/>
    </xf>
    <xf numFmtId="17" fontId="4" fillId="33" borderId="81" xfId="0" applyNumberFormat="1" applyFont="1" applyFill="1" applyBorder="1" applyAlignment="1">
      <alignment horizontal="center" vertical="center"/>
    </xf>
    <xf numFmtId="17" fontId="4" fillId="33" borderId="17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36" borderId="87" xfId="0" applyFont="1" applyFill="1" applyBorder="1" applyAlignment="1">
      <alignment horizontal="center" vertical="center" wrapText="1"/>
    </xf>
    <xf numFmtId="0" fontId="8" fillId="36" borderId="68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8" fillId="36" borderId="8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89" xfId="0" applyFont="1" applyFill="1" applyBorder="1" applyAlignment="1">
      <alignment horizontal="center" vertical="center" wrapText="1"/>
    </xf>
    <xf numFmtId="0" fontId="8" fillId="36" borderId="80" xfId="0" applyFont="1" applyFill="1" applyBorder="1" applyAlignment="1">
      <alignment horizontal="center" vertical="center" wrapText="1"/>
    </xf>
    <xf numFmtId="0" fontId="8" fillId="36" borderId="81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36" borderId="88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54" xfId="0" applyFont="1" applyFill="1" applyBorder="1" applyAlignment="1">
      <alignment horizontal="center"/>
    </xf>
    <xf numFmtId="0" fontId="8" fillId="36" borderId="87" xfId="0" applyFont="1" applyFill="1" applyBorder="1" applyAlignment="1">
      <alignment horizontal="center"/>
    </xf>
    <xf numFmtId="0" fontId="8" fillId="36" borderId="68" xfId="0" applyFont="1" applyFill="1" applyBorder="1" applyAlignment="1">
      <alignment horizontal="center"/>
    </xf>
    <xf numFmtId="0" fontId="8" fillId="36" borderId="90" xfId="0" applyFont="1" applyFill="1" applyBorder="1" applyAlignment="1">
      <alignment horizontal="center"/>
    </xf>
    <xf numFmtId="0" fontId="4" fillId="36" borderId="87" xfId="0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91" xfId="0" applyFont="1" applyFill="1" applyBorder="1" applyAlignment="1">
      <alignment horizontal="center"/>
    </xf>
    <xf numFmtId="0" fontId="4" fillId="36" borderId="92" xfId="0" applyFont="1" applyFill="1" applyBorder="1" applyAlignment="1">
      <alignment horizontal="center"/>
    </xf>
    <xf numFmtId="0" fontId="4" fillId="36" borderId="93" xfId="0" applyFont="1" applyFill="1" applyBorder="1" applyAlignment="1">
      <alignment horizontal="center"/>
    </xf>
    <xf numFmtId="0" fontId="9" fillId="36" borderId="94" xfId="0" applyFont="1" applyFill="1" applyBorder="1" applyAlignment="1">
      <alignment horizontal="center"/>
    </xf>
    <xf numFmtId="0" fontId="9" fillId="36" borderId="95" xfId="0" applyFont="1" applyFill="1" applyBorder="1" applyAlignment="1">
      <alignment horizontal="center"/>
    </xf>
    <xf numFmtId="0" fontId="9" fillId="36" borderId="96" xfId="0" applyFont="1" applyFill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8" fillId="36" borderId="91" xfId="0" applyFont="1" applyFill="1" applyBorder="1" applyAlignment="1">
      <alignment horizontal="center"/>
    </xf>
    <xf numFmtId="0" fontId="8" fillId="36" borderId="92" xfId="0" applyFont="1" applyFill="1" applyBorder="1" applyAlignment="1">
      <alignment horizontal="center"/>
    </xf>
    <xf numFmtId="0" fontId="0" fillId="36" borderId="92" xfId="0" applyFont="1" applyFill="1" applyBorder="1" applyAlignment="1">
      <alignment horizontal="center"/>
    </xf>
    <xf numFmtId="0" fontId="8" fillId="36" borderId="93" xfId="0" applyFont="1" applyFill="1" applyBorder="1" applyAlignment="1">
      <alignment horizontal="center"/>
    </xf>
    <xf numFmtId="0" fontId="6" fillId="36" borderId="98" xfId="0" applyFont="1" applyFill="1" applyBorder="1" applyAlignment="1">
      <alignment horizontal="center"/>
    </xf>
    <xf numFmtId="0" fontId="6" fillId="36" borderId="99" xfId="0" applyFont="1" applyFill="1" applyBorder="1" applyAlignment="1">
      <alignment horizontal="center"/>
    </xf>
    <xf numFmtId="0" fontId="6" fillId="36" borderId="100" xfId="0" applyFont="1" applyFill="1" applyBorder="1" applyAlignment="1">
      <alignment horizontal="center"/>
    </xf>
    <xf numFmtId="0" fontId="10" fillId="36" borderId="98" xfId="0" applyFont="1" applyFill="1" applyBorder="1" applyAlignment="1">
      <alignment horizontal="center"/>
    </xf>
    <xf numFmtId="0" fontId="10" fillId="36" borderId="99" xfId="0" applyFont="1" applyFill="1" applyBorder="1" applyAlignment="1">
      <alignment horizontal="center"/>
    </xf>
    <xf numFmtId="0" fontId="10" fillId="36" borderId="100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Leasing/Estatistica/2022/MENSAL/2022%20-%20Mapas%20trabalho%20Mob.%20e%20Imob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b Mobiliario"/>
      <sheetName val="Mapa Trab Imobiliario"/>
      <sheetName val="Folh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tabSelected="1" zoomScale="63" zoomScaleNormal="63" zoomScalePageLayoutView="0" workbookViewId="0" topLeftCell="A8">
      <selection activeCell="Z19" sqref="Z19"/>
    </sheetView>
  </sheetViews>
  <sheetFormatPr defaultColWidth="9.140625" defaultRowHeight="12.75"/>
  <cols>
    <col min="1" max="1" width="34.140625" style="0" customWidth="1"/>
    <col min="2" max="2" width="8.28125" style="0" customWidth="1"/>
    <col min="3" max="3" width="8.421875" style="0" customWidth="1"/>
    <col min="4" max="4" width="10.00390625" style="0" customWidth="1"/>
    <col min="5" max="5" width="9.00390625" style="0" customWidth="1"/>
    <col min="6" max="6" width="8.421875" style="0" customWidth="1"/>
    <col min="7" max="7" width="8.140625" style="0" customWidth="1"/>
    <col min="8" max="8" width="11.140625" style="0" customWidth="1"/>
    <col min="9" max="9" width="7.7109375" style="0" customWidth="1"/>
    <col min="10" max="10" width="9.00390625" style="0" customWidth="1"/>
    <col min="11" max="12" width="8.140625" style="0" customWidth="1"/>
    <col min="13" max="13" width="11.28125" style="0" customWidth="1"/>
    <col min="14" max="15" width="7.7109375" style="0" customWidth="1"/>
    <col min="16" max="16" width="7.28125" style="0" customWidth="1"/>
    <col min="17" max="17" width="11.8515625" style="0" customWidth="1"/>
    <col min="18" max="18" width="7.7109375" style="0" customWidth="1"/>
    <col min="19" max="19" width="9.7109375" style="0" customWidth="1"/>
    <col min="20" max="20" width="9.28125" style="0" customWidth="1"/>
    <col min="21" max="21" width="9.8515625" style="0" customWidth="1"/>
  </cols>
  <sheetData>
    <row r="2" spans="1:21" ht="31.5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6.25" customHeight="1">
      <c r="A4" s="162" t="s">
        <v>49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0:21" ht="22.5" customHeight="1" thickBot="1">
      <c r="T5" s="3" t="s">
        <v>1</v>
      </c>
      <c r="U5" s="4"/>
    </row>
    <row r="6" spans="1:21" ht="18" thickTop="1">
      <c r="A6" s="5" t="s">
        <v>2</v>
      </c>
      <c r="B6" s="163" t="s">
        <v>3</v>
      </c>
      <c r="C6" s="164"/>
      <c r="D6" s="164"/>
      <c r="E6" s="164"/>
      <c r="F6" s="164"/>
      <c r="G6" s="164"/>
      <c r="H6" s="164"/>
      <c r="I6" s="164"/>
      <c r="J6" s="165"/>
      <c r="K6" s="166" t="s">
        <v>38</v>
      </c>
      <c r="L6" s="166"/>
      <c r="M6" s="166"/>
      <c r="N6" s="166"/>
      <c r="O6" s="166"/>
      <c r="P6" s="166"/>
      <c r="Q6" s="166"/>
      <c r="R6" s="166"/>
      <c r="S6" s="166"/>
      <c r="T6" s="166"/>
      <c r="U6" s="167"/>
    </row>
    <row r="7" spans="1:21" ht="21">
      <c r="A7" s="6"/>
      <c r="B7" s="168">
        <v>44896</v>
      </c>
      <c r="C7" s="169"/>
      <c r="D7" s="169"/>
      <c r="E7" s="170"/>
      <c r="F7" s="168">
        <v>44531</v>
      </c>
      <c r="G7" s="169"/>
      <c r="H7" s="169"/>
      <c r="I7" s="170"/>
      <c r="J7" s="7" t="s">
        <v>4</v>
      </c>
      <c r="K7" s="156" t="s">
        <v>48</v>
      </c>
      <c r="L7" s="157"/>
      <c r="M7" s="157"/>
      <c r="N7" s="158"/>
      <c r="O7" s="156" t="s">
        <v>46</v>
      </c>
      <c r="P7" s="157"/>
      <c r="Q7" s="157"/>
      <c r="R7" s="158"/>
      <c r="S7" s="8" t="s">
        <v>4</v>
      </c>
      <c r="T7" s="174" t="s">
        <v>5</v>
      </c>
      <c r="U7" s="175"/>
    </row>
    <row r="8" spans="1:21" ht="17.25">
      <c r="A8" s="6"/>
      <c r="B8" s="171"/>
      <c r="C8" s="172"/>
      <c r="D8" s="172"/>
      <c r="E8" s="173"/>
      <c r="F8" s="171"/>
      <c r="G8" s="172"/>
      <c r="H8" s="172"/>
      <c r="I8" s="173"/>
      <c r="J8" s="9" t="s">
        <v>6</v>
      </c>
      <c r="K8" s="159"/>
      <c r="L8" s="160"/>
      <c r="M8" s="160"/>
      <c r="N8" s="161"/>
      <c r="O8" s="159"/>
      <c r="P8" s="160"/>
      <c r="Q8" s="160"/>
      <c r="R8" s="161"/>
      <c r="S8" s="9" t="s">
        <v>7</v>
      </c>
      <c r="T8" s="176" t="s">
        <v>8</v>
      </c>
      <c r="U8" s="177"/>
    </row>
    <row r="9" spans="1:21" ht="17.25">
      <c r="A9" s="10"/>
      <c r="B9" s="11" t="s">
        <v>42</v>
      </c>
      <c r="C9" s="12" t="s">
        <v>9</v>
      </c>
      <c r="D9" s="12" t="s">
        <v>10</v>
      </c>
      <c r="E9" s="13" t="s">
        <v>11</v>
      </c>
      <c r="F9" s="11" t="s">
        <v>42</v>
      </c>
      <c r="G9" s="14" t="s">
        <v>9</v>
      </c>
      <c r="H9" s="14" t="s">
        <v>10</v>
      </c>
      <c r="I9" s="15" t="s">
        <v>11</v>
      </c>
      <c r="J9" s="16" t="s">
        <v>10</v>
      </c>
      <c r="K9" s="14" t="s">
        <v>42</v>
      </c>
      <c r="L9" s="14" t="s">
        <v>9</v>
      </c>
      <c r="M9" s="14" t="s">
        <v>10</v>
      </c>
      <c r="N9" s="15" t="s">
        <v>11</v>
      </c>
      <c r="O9" s="14" t="s">
        <v>42</v>
      </c>
      <c r="P9" s="14" t="s">
        <v>9</v>
      </c>
      <c r="Q9" s="14" t="s">
        <v>10</v>
      </c>
      <c r="R9" s="15" t="s">
        <v>11</v>
      </c>
      <c r="S9" s="17" t="s">
        <v>10</v>
      </c>
      <c r="T9" s="18" t="s">
        <v>9</v>
      </c>
      <c r="U9" s="19" t="s">
        <v>10</v>
      </c>
    </row>
    <row r="10" spans="1:21" ht="16.5" customHeight="1">
      <c r="A10" s="114" t="s">
        <v>45</v>
      </c>
      <c r="B10" s="20">
        <f>'Quadro 2'!Y17</f>
        <v>50</v>
      </c>
      <c r="C10" s="121">
        <f>'Quadro 2'!Z17</f>
        <v>58</v>
      </c>
      <c r="D10" s="21">
        <f>'Quadro 2'!AA17</f>
        <v>3012</v>
      </c>
      <c r="E10" s="22">
        <f>D10/C10</f>
        <v>51.93103448275862</v>
      </c>
      <c r="F10" s="20">
        <v>101</v>
      </c>
      <c r="G10" s="121">
        <v>73</v>
      </c>
      <c r="H10" s="125">
        <v>16453.6</v>
      </c>
      <c r="I10" s="22">
        <f>H10/G10</f>
        <v>225.3917808219178</v>
      </c>
      <c r="J10" s="24">
        <f>(D10-H10)/H10</f>
        <v>-0.8169397578645403</v>
      </c>
      <c r="K10" s="23">
        <f>Quadro3!AB17</f>
        <v>668</v>
      </c>
      <c r="L10" s="121">
        <f>Quadro3!AC17</f>
        <v>605</v>
      </c>
      <c r="M10" s="123">
        <f>Quadro3!AD17</f>
        <v>30929.5</v>
      </c>
      <c r="N10" s="22">
        <f>M10/L10</f>
        <v>51.123140495867766</v>
      </c>
      <c r="O10" s="23">
        <v>955</v>
      </c>
      <c r="P10" s="25">
        <v>771</v>
      </c>
      <c r="Q10" s="116">
        <v>44546.1</v>
      </c>
      <c r="R10" s="29">
        <f>Q10/P10</f>
        <v>57.77704280155642</v>
      </c>
      <c r="S10" s="24">
        <f>(M10-Q10)/Q10</f>
        <v>-0.30567434635130797</v>
      </c>
      <c r="T10" s="27">
        <f aca="true" t="shared" si="0" ref="T10:T24">(L10/$L$25)</f>
        <v>0.021764155694654293</v>
      </c>
      <c r="U10" s="28">
        <f aca="true" t="shared" si="1" ref="U10:U24">(M10/$M$25)</f>
        <v>0.01992836769350024</v>
      </c>
    </row>
    <row r="11" spans="1:21" ht="16.5" customHeight="1">
      <c r="A11" s="112" t="s">
        <v>41</v>
      </c>
      <c r="B11" s="20">
        <f>'Quadro 2'!Y18</f>
        <v>0</v>
      </c>
      <c r="C11" s="121">
        <f>'Quadro 2'!Z18</f>
        <v>0</v>
      </c>
      <c r="D11" s="125">
        <f>'Quadro 2'!AA18</f>
        <v>0</v>
      </c>
      <c r="E11" s="22">
        <v>0</v>
      </c>
      <c r="F11" s="20">
        <v>0</v>
      </c>
      <c r="G11" s="121">
        <v>0</v>
      </c>
      <c r="H11" s="125">
        <v>0</v>
      </c>
      <c r="I11" s="22">
        <v>0</v>
      </c>
      <c r="J11" s="24">
        <v>0</v>
      </c>
      <c r="K11" s="20">
        <f>Quadro3!AB18</f>
        <v>0</v>
      </c>
      <c r="L11" s="121">
        <f>Quadro3!AC18</f>
        <v>0</v>
      </c>
      <c r="M11" s="26">
        <f>Quadro3!AD18</f>
        <v>0</v>
      </c>
      <c r="N11" s="22">
        <v>0</v>
      </c>
      <c r="O11" s="20">
        <v>0</v>
      </c>
      <c r="P11" s="121">
        <v>0</v>
      </c>
      <c r="Q11" s="26">
        <v>0</v>
      </c>
      <c r="R11" s="29">
        <v>0</v>
      </c>
      <c r="S11" s="24">
        <v>0</v>
      </c>
      <c r="T11" s="27">
        <f t="shared" si="0"/>
        <v>0</v>
      </c>
      <c r="U11" s="28">
        <f t="shared" si="1"/>
        <v>0</v>
      </c>
    </row>
    <row r="12" spans="1:21" ht="16.5" customHeight="1">
      <c r="A12" s="114" t="s">
        <v>32</v>
      </c>
      <c r="B12" s="20">
        <f>'Quadro 2'!Y19</f>
        <v>0</v>
      </c>
      <c r="C12" s="121">
        <f>'Quadro 2'!Z19</f>
        <v>0</v>
      </c>
      <c r="D12" s="21">
        <f>'Quadro 2'!AA19</f>
        <v>0</v>
      </c>
      <c r="E12" s="22">
        <v>0</v>
      </c>
      <c r="F12" s="20">
        <v>0</v>
      </c>
      <c r="G12" s="121">
        <v>0</v>
      </c>
      <c r="H12" s="125">
        <v>0</v>
      </c>
      <c r="I12" s="22">
        <v>0</v>
      </c>
      <c r="J12" s="24">
        <v>0</v>
      </c>
      <c r="K12" s="23">
        <f>Quadro3!AB19</f>
        <v>0</v>
      </c>
      <c r="L12" s="121">
        <f>Quadro3!AC19</f>
        <v>0</v>
      </c>
      <c r="M12" s="123">
        <f>Quadro3!AD19</f>
        <v>0</v>
      </c>
      <c r="N12" s="22">
        <v>0</v>
      </c>
      <c r="O12" s="23">
        <v>0</v>
      </c>
      <c r="P12" s="25">
        <v>0</v>
      </c>
      <c r="Q12" s="116">
        <v>0</v>
      </c>
      <c r="R12" s="29">
        <v>0</v>
      </c>
      <c r="S12" s="24">
        <v>0</v>
      </c>
      <c r="T12" s="27">
        <f t="shared" si="0"/>
        <v>0</v>
      </c>
      <c r="U12" s="28">
        <f t="shared" si="1"/>
        <v>0</v>
      </c>
    </row>
    <row r="13" spans="1:21" ht="16.5" customHeight="1">
      <c r="A13" s="114" t="s">
        <v>34</v>
      </c>
      <c r="B13" s="20">
        <f>'Quadro 2'!Y20</f>
        <v>107</v>
      </c>
      <c r="C13" s="121">
        <f>'Quadro 2'!Z20</f>
        <v>272</v>
      </c>
      <c r="D13" s="125">
        <f>'Quadro 2'!AA20</f>
        <v>7785</v>
      </c>
      <c r="E13" s="22">
        <f aca="true" t="shared" si="2" ref="E13:E25">D13/C13</f>
        <v>28.621323529411764</v>
      </c>
      <c r="F13" s="20">
        <v>0</v>
      </c>
      <c r="G13" s="121">
        <v>332</v>
      </c>
      <c r="H13" s="125">
        <v>8348</v>
      </c>
      <c r="I13" s="22">
        <f aca="true" t="shared" si="3" ref="I13:I19">H13/G13</f>
        <v>25.14457831325301</v>
      </c>
      <c r="J13" s="24">
        <f aca="true" t="shared" si="4" ref="J13:J25">(D13-H13)/H13</f>
        <v>-0.06744130330618112</v>
      </c>
      <c r="K13" s="23">
        <f>Quadro3!AB20</f>
        <v>1278</v>
      </c>
      <c r="L13" s="121">
        <f>Quadro3!AC20</f>
        <v>3025</v>
      </c>
      <c r="M13" s="123">
        <f>Quadro3!AD20</f>
        <v>82172.4</v>
      </c>
      <c r="N13" s="22">
        <f aca="true" t="shared" si="5" ref="N13:N25">M13/L13</f>
        <v>27.164429752066113</v>
      </c>
      <c r="O13" s="23">
        <v>0</v>
      </c>
      <c r="P13" s="25">
        <v>3205</v>
      </c>
      <c r="Q13" s="116">
        <v>78644.3</v>
      </c>
      <c r="R13" s="29">
        <f aca="true" t="shared" si="6" ref="R13:R19">Q13/P13</f>
        <v>24.538003120124806</v>
      </c>
      <c r="S13" s="24">
        <f aca="true" t="shared" si="7" ref="S13:S25">(M13-Q13)/Q13</f>
        <v>0.04486148392191158</v>
      </c>
      <c r="T13" s="27">
        <f t="shared" si="0"/>
        <v>0.10882077847327146</v>
      </c>
      <c r="U13" s="28">
        <f t="shared" si="1"/>
        <v>0.052944981375624534</v>
      </c>
    </row>
    <row r="14" spans="1:21" ht="16.5" customHeight="1">
      <c r="A14" s="115" t="s">
        <v>36</v>
      </c>
      <c r="B14" s="20">
        <f>'Quadro 2'!Y21</f>
        <v>749</v>
      </c>
      <c r="C14" s="121">
        <f>'Quadro 2'!Z21</f>
        <v>519</v>
      </c>
      <c r="D14" s="125">
        <f>'Quadro 2'!AA21</f>
        <v>45306</v>
      </c>
      <c r="E14" s="22">
        <f t="shared" si="2"/>
        <v>87.29479768786128</v>
      </c>
      <c r="F14" s="20">
        <v>522</v>
      </c>
      <c r="G14" s="121">
        <v>588</v>
      </c>
      <c r="H14" s="125">
        <v>29046.5</v>
      </c>
      <c r="I14" s="22">
        <f t="shared" si="3"/>
        <v>49.398809523809526</v>
      </c>
      <c r="J14" s="24">
        <f t="shared" si="4"/>
        <v>0.5597748437849654</v>
      </c>
      <c r="K14" s="23">
        <f>Quadro3!AB21</f>
        <v>5134</v>
      </c>
      <c r="L14" s="121">
        <f>Quadro3!AC21</f>
        <v>5271</v>
      </c>
      <c r="M14" s="123">
        <f>Quadro3!AD21</f>
        <v>256181.6</v>
      </c>
      <c r="N14" s="22">
        <f t="shared" si="5"/>
        <v>48.60208689053311</v>
      </c>
      <c r="O14" s="23">
        <v>6076</v>
      </c>
      <c r="P14" s="25">
        <v>6609</v>
      </c>
      <c r="Q14" s="116">
        <v>281912</v>
      </c>
      <c r="R14" s="29">
        <f t="shared" si="6"/>
        <v>42.65577243153276</v>
      </c>
      <c r="S14" s="24">
        <f t="shared" si="7"/>
        <v>-0.09127103493288684</v>
      </c>
      <c r="T14" s="27">
        <f t="shared" si="0"/>
        <v>0.1896179581264839</v>
      </c>
      <c r="U14" s="28">
        <f t="shared" si="1"/>
        <v>0.16506187041850665</v>
      </c>
    </row>
    <row r="15" spans="1:21" ht="16.5" customHeight="1">
      <c r="A15" s="114" t="s">
        <v>12</v>
      </c>
      <c r="B15" s="20">
        <f>'Quadro 2'!Y22</f>
        <v>213</v>
      </c>
      <c r="C15" s="121">
        <f>'Quadro 2'!Z22</f>
        <v>260</v>
      </c>
      <c r="D15" s="21">
        <f>'Quadro 2'!AA22</f>
        <v>12804</v>
      </c>
      <c r="E15" s="22">
        <f t="shared" si="2"/>
        <v>49.246153846153845</v>
      </c>
      <c r="F15" s="20">
        <v>212</v>
      </c>
      <c r="G15" s="121">
        <v>267</v>
      </c>
      <c r="H15" s="125">
        <v>9494</v>
      </c>
      <c r="I15" s="22">
        <f t="shared" si="3"/>
        <v>35.558052434456926</v>
      </c>
      <c r="J15" s="24">
        <f t="shared" si="4"/>
        <v>0.34864124710343375</v>
      </c>
      <c r="K15" s="23">
        <f>Quadro3!AB22</f>
        <v>1774</v>
      </c>
      <c r="L15" s="121">
        <f>Quadro3!AC22</f>
        <v>2094</v>
      </c>
      <c r="M15" s="123">
        <f>Quadro3!AD22</f>
        <v>77852.5</v>
      </c>
      <c r="N15" s="22">
        <f t="shared" si="5"/>
        <v>37.17884431709646</v>
      </c>
      <c r="O15" s="23">
        <v>1885</v>
      </c>
      <c r="P15" s="25">
        <v>2312</v>
      </c>
      <c r="Q15" s="116">
        <v>75472.40000000001</v>
      </c>
      <c r="R15" s="29">
        <f t="shared" si="6"/>
        <v>32.64377162629758</v>
      </c>
      <c r="S15" s="24">
        <f t="shared" si="7"/>
        <v>0.03153603171490493</v>
      </c>
      <c r="T15" s="27">
        <f t="shared" si="0"/>
        <v>0.07532916037124973</v>
      </c>
      <c r="U15" s="28">
        <f t="shared" si="1"/>
        <v>0.05016160124988207</v>
      </c>
    </row>
    <row r="16" spans="1:21" ht="16.5" customHeight="1">
      <c r="A16" s="126" t="s">
        <v>47</v>
      </c>
      <c r="B16" s="20">
        <f>'Quadro 2'!Y23</f>
        <v>714</v>
      </c>
      <c r="C16" s="121">
        <f>'Quadro 2'!Z23</f>
        <v>557</v>
      </c>
      <c r="D16" s="21">
        <f>'Quadro 2'!AA23</f>
        <v>68838.5</v>
      </c>
      <c r="E16" s="22">
        <f t="shared" si="2"/>
        <v>123.58797127468581</v>
      </c>
      <c r="F16" s="20">
        <v>617</v>
      </c>
      <c r="G16" s="121">
        <v>495</v>
      </c>
      <c r="H16" s="125">
        <v>33249.5</v>
      </c>
      <c r="I16" s="22">
        <f t="shared" si="3"/>
        <v>67.17070707070707</v>
      </c>
      <c r="J16" s="24">
        <f t="shared" si="4"/>
        <v>1.0703619603302306</v>
      </c>
      <c r="K16" s="23">
        <f>Quadro3!AB23</f>
        <v>5001</v>
      </c>
      <c r="L16" s="121">
        <f>Quadro3!AC23</f>
        <v>4425</v>
      </c>
      <c r="M16" s="123">
        <f>Quadro3!AD23</f>
        <v>351520.39999999997</v>
      </c>
      <c r="N16" s="22">
        <f t="shared" si="5"/>
        <v>79.43963841807908</v>
      </c>
      <c r="O16" s="23">
        <v>5500</v>
      </c>
      <c r="P16" s="25">
        <v>4175</v>
      </c>
      <c r="Q16" s="116">
        <v>292725</v>
      </c>
      <c r="R16" s="29">
        <f t="shared" si="6"/>
        <v>70.11377245508982</v>
      </c>
      <c r="S16" s="24">
        <f t="shared" si="7"/>
        <v>0.2008554103680928</v>
      </c>
      <c r="T16" s="27">
        <f t="shared" si="0"/>
        <v>0.15918411396503346</v>
      </c>
      <c r="U16" s="28">
        <f t="shared" si="1"/>
        <v>0.22649017226163634</v>
      </c>
    </row>
    <row r="17" spans="1:21" ht="16.5" customHeight="1">
      <c r="A17" s="114" t="s">
        <v>13</v>
      </c>
      <c r="B17" s="20">
        <f>'Quadro 2'!Y24</f>
        <v>0</v>
      </c>
      <c r="C17" s="121">
        <f>'Quadro 2'!Z24</f>
        <v>5</v>
      </c>
      <c r="D17" s="125">
        <f>'Quadro 2'!AA24</f>
        <v>199</v>
      </c>
      <c r="E17" s="22">
        <f t="shared" si="2"/>
        <v>39.8</v>
      </c>
      <c r="F17" s="20">
        <v>0</v>
      </c>
      <c r="G17" s="121">
        <v>13</v>
      </c>
      <c r="H17" s="125">
        <v>1925</v>
      </c>
      <c r="I17" s="22">
        <f t="shared" si="3"/>
        <v>148.07692307692307</v>
      </c>
      <c r="J17" s="24">
        <f t="shared" si="4"/>
        <v>-0.8966233766233767</v>
      </c>
      <c r="K17" s="23">
        <f>Quadro3!AB24</f>
        <v>0</v>
      </c>
      <c r="L17" s="121">
        <f>Quadro3!AC24</f>
        <v>52</v>
      </c>
      <c r="M17" s="123">
        <f>Quadro3!AD24</f>
        <v>6291</v>
      </c>
      <c r="N17" s="22">
        <f t="shared" si="5"/>
        <v>120.98076923076923</v>
      </c>
      <c r="O17" s="23">
        <v>0</v>
      </c>
      <c r="P17" s="25">
        <v>103</v>
      </c>
      <c r="Q17" s="116">
        <v>16428</v>
      </c>
      <c r="R17" s="29">
        <f t="shared" si="6"/>
        <v>159.49514563106797</v>
      </c>
      <c r="S17" s="24">
        <f t="shared" si="7"/>
        <v>-0.6170562454346238</v>
      </c>
      <c r="T17" s="27">
        <f t="shared" si="0"/>
        <v>0.0018706381754083027</v>
      </c>
      <c r="U17" s="28">
        <f t="shared" si="1"/>
        <v>0.004053391136611003</v>
      </c>
    </row>
    <row r="18" spans="1:21" ht="16.5" customHeight="1">
      <c r="A18" s="114" t="s">
        <v>40</v>
      </c>
      <c r="B18" s="20">
        <f>'Quadro 2'!Y25</f>
        <v>0</v>
      </c>
      <c r="C18" s="121">
        <f>'Quadro 2'!Z25</f>
        <v>0</v>
      </c>
      <c r="D18" s="125">
        <f>'Quadro 2'!AA25</f>
        <v>0</v>
      </c>
      <c r="E18" s="22" t="e">
        <f t="shared" si="2"/>
        <v>#DIV/0!</v>
      </c>
      <c r="F18" s="20">
        <v>79</v>
      </c>
      <c r="G18" s="121">
        <v>84</v>
      </c>
      <c r="H18" s="125">
        <v>1792.903</v>
      </c>
      <c r="I18" s="22">
        <f t="shared" si="3"/>
        <v>21.344083333333334</v>
      </c>
      <c r="J18" s="24">
        <f t="shared" si="4"/>
        <v>-1</v>
      </c>
      <c r="K18" s="23">
        <f>Quadro3!AB25</f>
        <v>0</v>
      </c>
      <c r="L18" s="121">
        <f>Quadro3!AC25</f>
        <v>0</v>
      </c>
      <c r="M18" s="123">
        <f>Quadro3!AD25</f>
        <v>0</v>
      </c>
      <c r="N18" s="22" t="e">
        <f t="shared" si="5"/>
        <v>#DIV/0!</v>
      </c>
      <c r="O18" s="23">
        <v>883</v>
      </c>
      <c r="P18" s="25">
        <v>946</v>
      </c>
      <c r="Q18" s="116">
        <v>17832.044</v>
      </c>
      <c r="R18" s="29">
        <f t="shared" si="6"/>
        <v>18.849940803382665</v>
      </c>
      <c r="S18" s="24">
        <f t="shared" si="7"/>
        <v>-1</v>
      </c>
      <c r="T18" s="27">
        <f t="shared" si="0"/>
        <v>0</v>
      </c>
      <c r="U18" s="28">
        <f t="shared" si="1"/>
        <v>0</v>
      </c>
    </row>
    <row r="19" spans="1:21" ht="16.5" customHeight="1">
      <c r="A19" s="114" t="s">
        <v>33</v>
      </c>
      <c r="B19" s="20">
        <f>'Quadro 2'!Y26</f>
        <v>7</v>
      </c>
      <c r="C19" s="121">
        <f>'Quadro 2'!Z26</f>
        <v>82</v>
      </c>
      <c r="D19" s="125">
        <f>'Quadro 2'!AA26</f>
        <v>7973.052</v>
      </c>
      <c r="E19" s="22">
        <f t="shared" si="2"/>
        <v>97.23234146341463</v>
      </c>
      <c r="F19" s="20">
        <v>0</v>
      </c>
      <c r="G19" s="121">
        <v>76</v>
      </c>
      <c r="H19" s="125">
        <v>5955.883</v>
      </c>
      <c r="I19" s="22">
        <f t="shared" si="3"/>
        <v>78.36688157894737</v>
      </c>
      <c r="J19" s="24">
        <f t="shared" si="4"/>
        <v>0.3386851286366774</v>
      </c>
      <c r="K19" s="23">
        <f>Quadro3!AB26</f>
        <v>17</v>
      </c>
      <c r="L19" s="121">
        <f>Quadro3!AC26</f>
        <v>593</v>
      </c>
      <c r="M19" s="123">
        <f>Quadro3!AD26</f>
        <v>49782.973</v>
      </c>
      <c r="N19" s="22">
        <f t="shared" si="5"/>
        <v>83.95105059021923</v>
      </c>
      <c r="O19" s="23">
        <v>0</v>
      </c>
      <c r="P19" s="25">
        <v>559</v>
      </c>
      <c r="Q19" s="116">
        <v>32483.031000000003</v>
      </c>
      <c r="R19" s="29">
        <f t="shared" si="6"/>
        <v>58.10917889087657</v>
      </c>
      <c r="S19" s="24">
        <f t="shared" si="7"/>
        <v>0.5325839820797509</v>
      </c>
      <c r="T19" s="27">
        <f t="shared" si="0"/>
        <v>0.02133246996186776</v>
      </c>
      <c r="U19" s="28">
        <f t="shared" si="1"/>
        <v>0.032075959547344594</v>
      </c>
    </row>
    <row r="20" spans="1:21" ht="16.5" customHeight="1">
      <c r="A20" s="114" t="s">
        <v>43</v>
      </c>
      <c r="B20" s="20">
        <f>'Quadro 2'!Y27</f>
        <v>0</v>
      </c>
      <c r="C20" s="121">
        <f>'Quadro 2'!Z27</f>
        <v>108</v>
      </c>
      <c r="D20" s="125">
        <f>'Quadro 2'!AA27</f>
        <v>8291.102</v>
      </c>
      <c r="E20" s="22">
        <f t="shared" si="2"/>
        <v>76.76946296296298</v>
      </c>
      <c r="F20" s="20">
        <v>0</v>
      </c>
      <c r="G20" s="124">
        <v>115</v>
      </c>
      <c r="H20" s="125">
        <v>4477.291</v>
      </c>
      <c r="I20" s="22">
        <v>0</v>
      </c>
      <c r="J20" s="24">
        <f t="shared" si="4"/>
        <v>0.8518121783909066</v>
      </c>
      <c r="K20" s="23">
        <f>Quadro3!AB27</f>
        <v>0</v>
      </c>
      <c r="L20" s="121">
        <f>Quadro3!AC27</f>
        <v>1243</v>
      </c>
      <c r="M20" s="123">
        <f>Quadro3!AD27</f>
        <v>64507.515</v>
      </c>
      <c r="N20" s="22">
        <f t="shared" si="5"/>
        <v>51.896633145615446</v>
      </c>
      <c r="O20" s="23">
        <v>0</v>
      </c>
      <c r="P20" s="104">
        <v>1123</v>
      </c>
      <c r="Q20" s="141">
        <v>47064.03399999999</v>
      </c>
      <c r="R20" s="29">
        <v>0</v>
      </c>
      <c r="S20" s="24">
        <f t="shared" si="7"/>
        <v>0.3706329338449826</v>
      </c>
      <c r="T20" s="27">
        <f t="shared" si="0"/>
        <v>0.044715447154471545</v>
      </c>
      <c r="U20" s="28">
        <f t="shared" si="1"/>
        <v>0.04156321563277719</v>
      </c>
    </row>
    <row r="21" spans="1:21" ht="16.5" customHeight="1">
      <c r="A21" s="114" t="s">
        <v>14</v>
      </c>
      <c r="B21" s="20">
        <f>'Quadro 2'!Y28</f>
        <v>565</v>
      </c>
      <c r="C21" s="121">
        <f>'Quadro 2'!Z28</f>
        <v>377</v>
      </c>
      <c r="D21" s="26">
        <f>'Quadro 2'!AA28</f>
        <v>34893</v>
      </c>
      <c r="E21" s="22">
        <f t="shared" si="2"/>
        <v>92.55437665782493</v>
      </c>
      <c r="F21" s="20">
        <v>396</v>
      </c>
      <c r="G21" s="121">
        <v>338</v>
      </c>
      <c r="H21" s="26">
        <v>21440</v>
      </c>
      <c r="I21" s="22">
        <f>H21/G21</f>
        <v>63.43195266272189</v>
      </c>
      <c r="J21" s="24">
        <f t="shared" si="4"/>
        <v>0.6274720149253732</v>
      </c>
      <c r="K21" s="23">
        <f>Quadro3!AB28</f>
        <v>4290</v>
      </c>
      <c r="L21" s="121">
        <f>Quadro3!AC28</f>
        <v>3466</v>
      </c>
      <c r="M21" s="140">
        <f>Quadro3!AD28</f>
        <v>220615.90000000002</v>
      </c>
      <c r="N21" s="22">
        <f t="shared" si="5"/>
        <v>63.65144258511253</v>
      </c>
      <c r="O21" s="23">
        <v>4451</v>
      </c>
      <c r="P21" s="25">
        <v>3589</v>
      </c>
      <c r="Q21" s="116">
        <v>220454.5</v>
      </c>
      <c r="R21" s="29">
        <f>Q21/P21</f>
        <v>61.4250487601003</v>
      </c>
      <c r="S21" s="24">
        <f t="shared" si="7"/>
        <v>0.0007321238622936855</v>
      </c>
      <c r="T21" s="27">
        <f t="shared" si="0"/>
        <v>0.1246852291531765</v>
      </c>
      <c r="U21" s="28">
        <f t="shared" si="1"/>
        <v>0.14214632548966133</v>
      </c>
    </row>
    <row r="22" spans="1:21" ht="16.5" customHeight="1">
      <c r="A22" s="114" t="s">
        <v>37</v>
      </c>
      <c r="B22" s="20">
        <f>'Quadro 2'!Y29</f>
        <v>87</v>
      </c>
      <c r="C22" s="121">
        <f>'Quadro 2'!Z29</f>
        <v>108</v>
      </c>
      <c r="D22" s="26">
        <f>'Quadro 2'!AA29</f>
        <v>5218</v>
      </c>
      <c r="E22" s="22">
        <f t="shared" si="2"/>
        <v>48.31481481481482</v>
      </c>
      <c r="F22" s="20">
        <v>83</v>
      </c>
      <c r="G22" s="121">
        <v>93</v>
      </c>
      <c r="H22" s="26">
        <v>5635</v>
      </c>
      <c r="I22" s="22">
        <f>H22/G22</f>
        <v>60.59139784946237</v>
      </c>
      <c r="J22" s="24">
        <f t="shared" si="4"/>
        <v>-0.07400177462289263</v>
      </c>
      <c r="K22" s="23">
        <f>Quadro3!AB29</f>
        <v>722</v>
      </c>
      <c r="L22" s="121">
        <f>Quadro3!AC29</f>
        <v>807</v>
      </c>
      <c r="M22" s="140">
        <f>Quadro3!AD29</f>
        <v>46832</v>
      </c>
      <c r="N22" s="22">
        <f t="shared" si="5"/>
        <v>58.032218091697644</v>
      </c>
      <c r="O22" s="23">
        <v>844</v>
      </c>
      <c r="P22" s="25">
        <v>913</v>
      </c>
      <c r="Q22" s="116">
        <v>47142</v>
      </c>
      <c r="R22" s="29">
        <f>Q22/P22</f>
        <v>51.634173055859804</v>
      </c>
      <c r="S22" s="24">
        <f t="shared" si="7"/>
        <v>-0.00657587713716007</v>
      </c>
      <c r="T22" s="27">
        <f t="shared" si="0"/>
        <v>0.029030865529894236</v>
      </c>
      <c r="U22" s="28">
        <f t="shared" si="1"/>
        <v>0.03017460081223438</v>
      </c>
    </row>
    <row r="23" spans="1:21" ht="16.5" customHeight="1">
      <c r="A23" s="114" t="s">
        <v>35</v>
      </c>
      <c r="B23" s="20">
        <f>'Quadro 2'!Y30</f>
        <v>208</v>
      </c>
      <c r="C23" s="121">
        <f>'Quadro 2'!Z30</f>
        <v>162</v>
      </c>
      <c r="D23" s="26">
        <f>'Quadro 2'!AA30</f>
        <v>15697</v>
      </c>
      <c r="E23" s="22">
        <f t="shared" si="2"/>
        <v>96.89506172839506</v>
      </c>
      <c r="F23" s="20">
        <v>404</v>
      </c>
      <c r="G23" s="121">
        <v>190</v>
      </c>
      <c r="H23" s="125">
        <v>19142.9</v>
      </c>
      <c r="I23" s="22">
        <f>H23/G23</f>
        <v>100.7521052631579</v>
      </c>
      <c r="J23" s="24">
        <f t="shared" si="4"/>
        <v>-0.18000929848664524</v>
      </c>
      <c r="K23" s="23">
        <f>Quadro3!AB30</f>
        <v>2880</v>
      </c>
      <c r="L23" s="121">
        <f>Quadro3!AC30</f>
        <v>1873</v>
      </c>
      <c r="M23" s="140">
        <f>Quadro3!AD30</f>
        <v>215432.1</v>
      </c>
      <c r="N23" s="22">
        <f t="shared" si="5"/>
        <v>115.01980779498132</v>
      </c>
      <c r="O23" s="20">
        <v>1977</v>
      </c>
      <c r="P23" s="121">
        <v>1647</v>
      </c>
      <c r="Q23" s="26">
        <v>142115.5</v>
      </c>
      <c r="R23" s="29">
        <f>Q23/P23</f>
        <v>86.28749241044324</v>
      </c>
      <c r="S23" s="24">
        <f t="shared" si="7"/>
        <v>0.5158944661208665</v>
      </c>
      <c r="T23" s="27">
        <f t="shared" si="0"/>
        <v>0.06737894812576445</v>
      </c>
      <c r="U23" s="28">
        <f t="shared" si="1"/>
        <v>0.13880632088403994</v>
      </c>
    </row>
    <row r="24" spans="1:21" ht="16.5" customHeight="1" thickBot="1">
      <c r="A24" s="114" t="s">
        <v>39</v>
      </c>
      <c r="B24" s="20">
        <f>'Quadro 2'!Y31</f>
        <v>225</v>
      </c>
      <c r="C24" s="121">
        <f>'Quadro 2'!Z31</f>
        <v>291</v>
      </c>
      <c r="D24" s="26">
        <f>'Quadro 2'!AA31</f>
        <v>14873</v>
      </c>
      <c r="E24" s="117">
        <f t="shared" si="2"/>
        <v>51.10996563573883</v>
      </c>
      <c r="F24" s="20">
        <v>373</v>
      </c>
      <c r="G24" s="121">
        <v>436</v>
      </c>
      <c r="H24" s="26">
        <v>15965</v>
      </c>
      <c r="I24" s="117">
        <f>H24/G24</f>
        <v>36.61697247706422</v>
      </c>
      <c r="J24" s="118">
        <f t="shared" si="4"/>
        <v>-0.06839962417788913</v>
      </c>
      <c r="K24" s="23">
        <f>Quadro3!AB31</f>
        <v>4224</v>
      </c>
      <c r="L24" s="121">
        <f>Quadro3!AC31</f>
        <v>4344</v>
      </c>
      <c r="M24" s="140">
        <f>Quadro3!AD31</f>
        <v>149915.9</v>
      </c>
      <c r="N24" s="30">
        <f t="shared" si="5"/>
        <v>34.51102670349908</v>
      </c>
      <c r="O24" s="119">
        <v>4625</v>
      </c>
      <c r="P24" s="120">
        <v>5361</v>
      </c>
      <c r="Q24" s="116">
        <v>175787.5</v>
      </c>
      <c r="R24" s="29">
        <f>Q24/P24</f>
        <v>32.79005782503264</v>
      </c>
      <c r="S24" s="31">
        <f t="shared" si="7"/>
        <v>-0.1471754248737823</v>
      </c>
      <c r="T24" s="27">
        <f t="shared" si="0"/>
        <v>0.15627023526872436</v>
      </c>
      <c r="U24" s="28">
        <f t="shared" si="1"/>
        <v>0.09659319349818175</v>
      </c>
    </row>
    <row r="25" spans="1:21" ht="34.5" customHeight="1" thickBot="1">
      <c r="A25" s="32" t="s">
        <v>15</v>
      </c>
      <c r="B25" s="33">
        <f>SUM(B10:B24)</f>
        <v>2925</v>
      </c>
      <c r="C25" s="34">
        <f>SUM(C10:C24)</f>
        <v>2799</v>
      </c>
      <c r="D25" s="34">
        <f>SUM(D10:D24)</f>
        <v>224889.654</v>
      </c>
      <c r="E25" s="35">
        <f t="shared" si="2"/>
        <v>80.34642872454448</v>
      </c>
      <c r="F25" s="36">
        <f>SUM(F10:F24)</f>
        <v>2787</v>
      </c>
      <c r="G25" s="33">
        <f>SUM(G10:G24)</f>
        <v>3100</v>
      </c>
      <c r="H25" s="34">
        <f>SUM(H10:H24)</f>
        <v>172925.57700000002</v>
      </c>
      <c r="I25" s="33">
        <f>H25/G25</f>
        <v>55.78244419354839</v>
      </c>
      <c r="J25" s="37">
        <f t="shared" si="4"/>
        <v>0.3004996594575479</v>
      </c>
      <c r="K25" s="38">
        <f>SUM(K10:K24)</f>
        <v>25988</v>
      </c>
      <c r="L25" s="33">
        <f>SUM(L10:L24)</f>
        <v>27798</v>
      </c>
      <c r="M25" s="34">
        <f>SUM(M10:M24)</f>
        <v>1552033.788</v>
      </c>
      <c r="N25" s="39">
        <f t="shared" si="5"/>
        <v>55.83257025685301</v>
      </c>
      <c r="O25" s="40">
        <f>SUM(O10:O24)</f>
        <v>27196</v>
      </c>
      <c r="P25" s="33">
        <f>SUM(P10:P24)</f>
        <v>31313</v>
      </c>
      <c r="Q25" s="34">
        <f>SUM(Q10:Q24)</f>
        <v>1472606.409</v>
      </c>
      <c r="R25" s="41">
        <f>Q25/P25</f>
        <v>47.02859543959378</v>
      </c>
      <c r="S25" s="42">
        <f t="shared" si="7"/>
        <v>0.053936597392603064</v>
      </c>
      <c r="T25" s="43">
        <f>SUM(T10:T24)</f>
        <v>1</v>
      </c>
      <c r="U25" s="44">
        <f>SUM(U10:U24)</f>
        <v>0.9999999999999999</v>
      </c>
    </row>
    <row r="26" spans="1:21" ht="14.25" thickTop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48"/>
      <c r="U26" s="48"/>
    </row>
    <row r="27" spans="1:5" ht="12.75">
      <c r="A27" s="102"/>
      <c r="B27" s="103"/>
      <c r="C27" s="103"/>
      <c r="D27" s="103"/>
      <c r="E27" s="103"/>
    </row>
    <row r="28" ht="12.75">
      <c r="A28" s="139"/>
    </row>
  </sheetData>
  <sheetProtection/>
  <mergeCells count="9">
    <mergeCell ref="O7:R8"/>
    <mergeCell ref="K7:N8"/>
    <mergeCell ref="A4:U4"/>
    <mergeCell ref="B6:J6"/>
    <mergeCell ref="K6:U6"/>
    <mergeCell ref="F7:I8"/>
    <mergeCell ref="B7:E8"/>
    <mergeCell ref="T7:U7"/>
    <mergeCell ref="T8:U8"/>
  </mergeCells>
  <printOptions horizontalCentered="1" verticalCentered="1"/>
  <pageMargins left="0.17" right="0.2" top="0.22" bottom="0.5118110236220472" header="0.17" footer="0.5118110236220472"/>
  <pageSetup fitToHeight="1" fitToWidth="1" orientation="landscape" paperSize="9" scale="69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zoomScale="59" zoomScaleNormal="59" zoomScalePageLayoutView="0" workbookViewId="0" topLeftCell="A13">
      <selection activeCell="Z26" sqref="Z26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4" width="8.421875" style="0" customWidth="1"/>
    <col min="25" max="25" width="8.00390625" style="0" customWidth="1"/>
    <col min="26" max="26" width="8.140625" style="0" customWidth="1"/>
    <col min="27" max="27" width="11.8515625" style="0" customWidth="1"/>
  </cols>
  <sheetData>
    <row r="3" spans="1:27" ht="27.75" customHeight="1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</row>
    <row r="7" spans="1:27" ht="21">
      <c r="A7" s="188" t="s">
        <v>50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</row>
    <row r="8" spans="1:27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1" spans="25:27" ht="15.75" thickBot="1">
      <c r="Y11" s="207" t="s">
        <v>1</v>
      </c>
      <c r="Z11" s="207"/>
      <c r="AA11" s="207"/>
    </row>
    <row r="12" spans="1:27" ht="34.5" customHeight="1" thickBot="1" thickTop="1">
      <c r="A12" s="50"/>
      <c r="B12" s="204" t="s">
        <v>51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6"/>
    </row>
    <row r="13" spans="1:27" ht="30" customHeight="1" thickBot="1">
      <c r="A13" s="51"/>
      <c r="B13" s="208" t="s">
        <v>17</v>
      </c>
      <c r="C13" s="209"/>
      <c r="D13" s="209"/>
      <c r="E13" s="209"/>
      <c r="F13" s="209"/>
      <c r="G13" s="210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11"/>
      <c r="V13" s="179" t="s">
        <v>18</v>
      </c>
      <c r="W13" s="180"/>
      <c r="X13" s="181"/>
      <c r="Y13" s="192" t="s">
        <v>19</v>
      </c>
      <c r="Z13" s="193"/>
      <c r="AA13" s="194"/>
    </row>
    <row r="14" spans="1:27" ht="27.75" customHeight="1" thickBot="1">
      <c r="A14" s="51" t="s">
        <v>2</v>
      </c>
      <c r="B14" s="201" t="s">
        <v>20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195" t="s">
        <v>21</v>
      </c>
      <c r="O14" s="196"/>
      <c r="P14" s="196"/>
      <c r="Q14" s="197"/>
      <c r="R14" s="129"/>
      <c r="S14" s="127" t="s">
        <v>31</v>
      </c>
      <c r="T14" s="127"/>
      <c r="U14" s="128"/>
      <c r="V14" s="182"/>
      <c r="W14" s="183"/>
      <c r="X14" s="184"/>
      <c r="Y14" s="189" t="s">
        <v>22</v>
      </c>
      <c r="Z14" s="190"/>
      <c r="AA14" s="191"/>
    </row>
    <row r="15" spans="1:27" ht="23.25" customHeight="1">
      <c r="A15" s="52"/>
      <c r="B15" s="212" t="s">
        <v>23</v>
      </c>
      <c r="C15" s="213"/>
      <c r="D15" s="213"/>
      <c r="E15" s="214"/>
      <c r="F15" s="212" t="s">
        <v>24</v>
      </c>
      <c r="G15" s="213"/>
      <c r="H15" s="213"/>
      <c r="I15" s="214"/>
      <c r="J15" s="215" t="s">
        <v>25</v>
      </c>
      <c r="K15" s="216"/>
      <c r="L15" s="216"/>
      <c r="M15" s="217"/>
      <c r="N15" s="198"/>
      <c r="O15" s="199"/>
      <c r="P15" s="199"/>
      <c r="Q15" s="200"/>
      <c r="R15" s="138"/>
      <c r="S15" s="53"/>
      <c r="T15" s="53"/>
      <c r="U15" s="53"/>
      <c r="V15" s="185"/>
      <c r="W15" s="186"/>
      <c r="X15" s="187"/>
      <c r="Y15" s="53"/>
      <c r="Z15" s="53"/>
      <c r="AA15" s="54"/>
    </row>
    <row r="16" spans="1:27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5" t="s">
        <v>10</v>
      </c>
      <c r="X16" s="66" t="s">
        <v>30</v>
      </c>
      <c r="Y16" s="56" t="s">
        <v>26</v>
      </c>
      <c r="Z16" s="62" t="s">
        <v>27</v>
      </c>
      <c r="AA16" s="67" t="s">
        <v>10</v>
      </c>
    </row>
    <row r="17" spans="1:27" ht="21.75" customHeight="1">
      <c r="A17" s="112" t="s">
        <v>45</v>
      </c>
      <c r="B17" s="151">
        <v>44</v>
      </c>
      <c r="C17" s="152">
        <v>37</v>
      </c>
      <c r="D17" s="153">
        <v>1363</v>
      </c>
      <c r="E17" s="154">
        <f aca="true" t="shared" si="0" ref="E17:E25">D17/L17</f>
        <v>0.9605355884425651</v>
      </c>
      <c r="F17" s="155">
        <v>2</v>
      </c>
      <c r="G17" s="152">
        <v>2</v>
      </c>
      <c r="H17" s="153">
        <v>56</v>
      </c>
      <c r="I17" s="154">
        <f aca="true" t="shared" si="1" ref="I17:I25">H17/L17</f>
        <v>0.03946441155743481</v>
      </c>
      <c r="J17" s="83">
        <f aca="true" t="shared" si="2" ref="J17:J31">B17+F17</f>
        <v>46</v>
      </c>
      <c r="K17" s="84">
        <f aca="true" t="shared" si="3" ref="K17:K31">C17+G17</f>
        <v>39</v>
      </c>
      <c r="L17" s="85">
        <f aca="true" t="shared" si="4" ref="L17:L31">D17+H17</f>
        <v>1419</v>
      </c>
      <c r="M17" s="86">
        <f aca="true" t="shared" si="5" ref="M17:M23">L17/T17</f>
        <v>0.7624932831810854</v>
      </c>
      <c r="N17" s="82">
        <v>4</v>
      </c>
      <c r="O17" s="132">
        <v>3</v>
      </c>
      <c r="P17" s="79">
        <v>442</v>
      </c>
      <c r="Q17" s="81">
        <f aca="true" t="shared" si="6" ref="Q17:Q23">P17/T17</f>
        <v>0.23750671681891455</v>
      </c>
      <c r="R17" s="137">
        <f aca="true" t="shared" si="7" ref="R17:R31">J17+N17</f>
        <v>50</v>
      </c>
      <c r="S17" s="84">
        <f aca="true" t="shared" si="8" ref="S17:S31">K17+O17</f>
        <v>42</v>
      </c>
      <c r="T17" s="87">
        <f aca="true" t="shared" si="9" ref="T17:T31">L17+P17</f>
        <v>1861</v>
      </c>
      <c r="U17" s="86">
        <f aca="true" t="shared" si="10" ref="U17:U32">T17/AA17</f>
        <v>0.6178618857901726</v>
      </c>
      <c r="V17" s="79">
        <v>16</v>
      </c>
      <c r="W17" s="88">
        <v>1151</v>
      </c>
      <c r="X17" s="81">
        <f aca="true" t="shared" si="11" ref="X17:X32">W17/AA17</f>
        <v>0.38213811420982735</v>
      </c>
      <c r="Y17" s="87">
        <f>R17</f>
        <v>50</v>
      </c>
      <c r="Z17" s="84">
        <f>S17+V17</f>
        <v>58</v>
      </c>
      <c r="AA17" s="89">
        <f>T17+W17</f>
        <v>3012</v>
      </c>
    </row>
    <row r="18" spans="1:27" ht="21.75" customHeight="1">
      <c r="A18" s="112" t="s">
        <v>41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3"/>
        <v>0</v>
      </c>
      <c r="L18" s="108">
        <f t="shared" si="4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7"/>
        <v>0</v>
      </c>
      <c r="S18" s="26">
        <f t="shared" si="8"/>
        <v>0</v>
      </c>
      <c r="T18" s="109">
        <f t="shared" si="9"/>
        <v>0</v>
      </c>
      <c r="U18" s="86">
        <v>0</v>
      </c>
      <c r="V18" s="104">
        <v>0</v>
      </c>
      <c r="W18" s="110">
        <v>0</v>
      </c>
      <c r="X18" s="106">
        <v>0</v>
      </c>
      <c r="Y18" s="109">
        <f aca="true" t="shared" si="12" ref="Y18:Y31">R18</f>
        <v>0</v>
      </c>
      <c r="Z18" s="26">
        <f aca="true" t="shared" si="13" ref="Z18:Z31">S18+V18</f>
        <v>0</v>
      </c>
      <c r="AA18" s="111">
        <f aca="true" t="shared" si="14" ref="AA18:AA31">T18+W18</f>
        <v>0</v>
      </c>
    </row>
    <row r="19" spans="1:27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3"/>
        <v>0</v>
      </c>
      <c r="L19" s="85">
        <f t="shared" si="4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7"/>
        <v>0</v>
      </c>
      <c r="S19" s="84">
        <f t="shared" si="8"/>
        <v>0</v>
      </c>
      <c r="T19" s="87">
        <f t="shared" si="9"/>
        <v>0</v>
      </c>
      <c r="U19" s="86">
        <v>0</v>
      </c>
      <c r="V19" s="79">
        <v>0</v>
      </c>
      <c r="W19" s="88">
        <v>0</v>
      </c>
      <c r="X19" s="106">
        <v>0</v>
      </c>
      <c r="Y19" s="87">
        <f t="shared" si="12"/>
        <v>0</v>
      </c>
      <c r="Z19" s="84">
        <f t="shared" si="13"/>
        <v>0</v>
      </c>
      <c r="AA19" s="89">
        <f t="shared" si="14"/>
        <v>0</v>
      </c>
    </row>
    <row r="20" spans="1:27" ht="21.75" customHeight="1">
      <c r="A20" s="77" t="s">
        <v>34</v>
      </c>
      <c r="B20" s="78">
        <v>0</v>
      </c>
      <c r="C20" s="79">
        <v>0</v>
      </c>
      <c r="D20" s="80">
        <v>0</v>
      </c>
      <c r="E20" s="81">
        <v>0</v>
      </c>
      <c r="F20" s="82">
        <v>0</v>
      </c>
      <c r="G20" s="79">
        <v>0</v>
      </c>
      <c r="H20" s="80">
        <v>0</v>
      </c>
      <c r="I20" s="81">
        <v>0</v>
      </c>
      <c r="J20" s="83">
        <f t="shared" si="2"/>
        <v>0</v>
      </c>
      <c r="K20" s="84">
        <f t="shared" si="3"/>
        <v>0</v>
      </c>
      <c r="L20" s="85">
        <f t="shared" si="4"/>
        <v>0</v>
      </c>
      <c r="M20" s="86">
        <v>0</v>
      </c>
      <c r="N20" s="82">
        <v>107</v>
      </c>
      <c r="O20" s="132">
        <v>80</v>
      </c>
      <c r="P20" s="79">
        <v>4971</v>
      </c>
      <c r="Q20" s="81">
        <v>0</v>
      </c>
      <c r="R20" s="137">
        <f t="shared" si="7"/>
        <v>107</v>
      </c>
      <c r="S20" s="84">
        <f t="shared" si="8"/>
        <v>80</v>
      </c>
      <c r="T20" s="87">
        <f t="shared" si="9"/>
        <v>4971</v>
      </c>
      <c r="U20" s="86">
        <f t="shared" si="10"/>
        <v>0.6385356454720617</v>
      </c>
      <c r="V20" s="79">
        <v>192</v>
      </c>
      <c r="W20" s="88">
        <v>2814</v>
      </c>
      <c r="X20" s="106">
        <f t="shared" si="11"/>
        <v>0.36146435452793835</v>
      </c>
      <c r="Y20" s="87">
        <f t="shared" si="12"/>
        <v>107</v>
      </c>
      <c r="Z20" s="84">
        <f t="shared" si="13"/>
        <v>272</v>
      </c>
      <c r="AA20" s="89">
        <f t="shared" si="14"/>
        <v>7785</v>
      </c>
    </row>
    <row r="21" spans="1:27" ht="21.75" customHeight="1">
      <c r="A21" s="77" t="s">
        <v>36</v>
      </c>
      <c r="B21" s="78">
        <v>363</v>
      </c>
      <c r="C21" s="79">
        <v>362</v>
      </c>
      <c r="D21" s="80">
        <v>10212</v>
      </c>
      <c r="E21" s="81">
        <f t="shared" si="0"/>
        <v>0.8979950756243404</v>
      </c>
      <c r="F21" s="82">
        <v>17</v>
      </c>
      <c r="G21" s="79">
        <v>17</v>
      </c>
      <c r="H21" s="80">
        <v>1160</v>
      </c>
      <c r="I21" s="81">
        <f t="shared" si="1"/>
        <v>0.10200492437565951</v>
      </c>
      <c r="J21" s="83">
        <f t="shared" si="2"/>
        <v>380</v>
      </c>
      <c r="K21" s="84">
        <f t="shared" si="3"/>
        <v>379</v>
      </c>
      <c r="L21" s="85">
        <f t="shared" si="4"/>
        <v>11372</v>
      </c>
      <c r="M21" s="86">
        <f t="shared" si="5"/>
        <v>0.30773393949234185</v>
      </c>
      <c r="N21" s="82">
        <v>369</v>
      </c>
      <c r="O21" s="132">
        <v>71</v>
      </c>
      <c r="P21" s="79">
        <v>25582</v>
      </c>
      <c r="Q21" s="81">
        <f t="shared" si="6"/>
        <v>0.6922660605076582</v>
      </c>
      <c r="R21" s="137">
        <f t="shared" si="7"/>
        <v>749</v>
      </c>
      <c r="S21" s="84">
        <f t="shared" si="8"/>
        <v>450</v>
      </c>
      <c r="T21" s="87">
        <f t="shared" si="9"/>
        <v>36954</v>
      </c>
      <c r="U21" s="86">
        <f t="shared" si="10"/>
        <v>0.8156535558204211</v>
      </c>
      <c r="V21" s="79">
        <v>69</v>
      </c>
      <c r="W21" s="88">
        <v>8352</v>
      </c>
      <c r="X21" s="106">
        <f t="shared" si="11"/>
        <v>0.18434644417957885</v>
      </c>
      <c r="Y21" s="87">
        <f t="shared" si="12"/>
        <v>749</v>
      </c>
      <c r="Z21" s="84">
        <f t="shared" si="13"/>
        <v>519</v>
      </c>
      <c r="AA21" s="89">
        <f t="shared" si="14"/>
        <v>45306</v>
      </c>
    </row>
    <row r="22" spans="1:27" ht="21.75" customHeight="1">
      <c r="A22" s="77" t="s">
        <v>12</v>
      </c>
      <c r="B22" s="78">
        <v>152</v>
      </c>
      <c r="C22" s="79">
        <v>152</v>
      </c>
      <c r="D22" s="80">
        <v>4915</v>
      </c>
      <c r="E22" s="81">
        <f t="shared" si="0"/>
        <v>0.8742440412664532</v>
      </c>
      <c r="F22" s="82">
        <v>23</v>
      </c>
      <c r="G22" s="79">
        <v>23</v>
      </c>
      <c r="H22" s="80">
        <v>707</v>
      </c>
      <c r="I22" s="81">
        <f t="shared" si="1"/>
        <v>0.12575595873354678</v>
      </c>
      <c r="J22" s="83">
        <f t="shared" si="2"/>
        <v>175</v>
      </c>
      <c r="K22" s="84">
        <f t="shared" si="3"/>
        <v>175</v>
      </c>
      <c r="L22" s="85">
        <f t="shared" si="4"/>
        <v>5622</v>
      </c>
      <c r="M22" s="86">
        <f t="shared" si="5"/>
        <v>0.5968152866242038</v>
      </c>
      <c r="N22" s="82">
        <v>38</v>
      </c>
      <c r="O22" s="132">
        <v>38</v>
      </c>
      <c r="P22" s="79">
        <v>3798</v>
      </c>
      <c r="Q22" s="81">
        <f t="shared" si="6"/>
        <v>0.4031847133757962</v>
      </c>
      <c r="R22" s="137">
        <f t="shared" si="7"/>
        <v>213</v>
      </c>
      <c r="S22" s="84">
        <f t="shared" si="8"/>
        <v>213</v>
      </c>
      <c r="T22" s="87">
        <f t="shared" si="9"/>
        <v>9420</v>
      </c>
      <c r="U22" s="86">
        <f t="shared" si="10"/>
        <v>0.7357075913776945</v>
      </c>
      <c r="V22" s="79">
        <v>47</v>
      </c>
      <c r="W22" s="88">
        <v>3384</v>
      </c>
      <c r="X22" s="106">
        <f t="shared" si="11"/>
        <v>0.2642924086223055</v>
      </c>
      <c r="Y22" s="87">
        <f t="shared" si="12"/>
        <v>213</v>
      </c>
      <c r="Z22" s="84">
        <f t="shared" si="13"/>
        <v>260</v>
      </c>
      <c r="AA22" s="89">
        <f t="shared" si="14"/>
        <v>12804</v>
      </c>
    </row>
    <row r="23" spans="1:27" ht="21.75" customHeight="1">
      <c r="A23" s="77" t="s">
        <v>47</v>
      </c>
      <c r="B23" s="78">
        <v>620</v>
      </c>
      <c r="C23" s="79">
        <v>344</v>
      </c>
      <c r="D23" s="80">
        <v>36488.5</v>
      </c>
      <c r="E23" s="81">
        <f t="shared" si="0"/>
        <v>0.9933844248124907</v>
      </c>
      <c r="F23" s="82">
        <v>4</v>
      </c>
      <c r="G23" s="79">
        <v>4</v>
      </c>
      <c r="H23" s="80">
        <v>243</v>
      </c>
      <c r="I23" s="81">
        <f t="shared" si="1"/>
        <v>0.006615575187509358</v>
      </c>
      <c r="J23" s="83">
        <f t="shared" si="2"/>
        <v>624</v>
      </c>
      <c r="K23" s="84">
        <f t="shared" si="3"/>
        <v>348</v>
      </c>
      <c r="L23" s="85">
        <f t="shared" si="4"/>
        <v>36731.5</v>
      </c>
      <c r="M23" s="86">
        <f t="shared" si="5"/>
        <v>0.7039315453090714</v>
      </c>
      <c r="N23" s="82">
        <v>90</v>
      </c>
      <c r="O23" s="132">
        <v>90</v>
      </c>
      <c r="P23" s="79">
        <v>15449</v>
      </c>
      <c r="Q23" s="81">
        <f t="shared" si="6"/>
        <v>0.29606845469092863</v>
      </c>
      <c r="R23" s="137">
        <f t="shared" si="7"/>
        <v>714</v>
      </c>
      <c r="S23" s="84">
        <f t="shared" si="8"/>
        <v>438</v>
      </c>
      <c r="T23" s="87">
        <f t="shared" si="9"/>
        <v>52180.5</v>
      </c>
      <c r="U23" s="86">
        <f t="shared" si="10"/>
        <v>0.7580133210340144</v>
      </c>
      <c r="V23" s="79">
        <v>119</v>
      </c>
      <c r="W23" s="88">
        <v>16658</v>
      </c>
      <c r="X23" s="106">
        <f t="shared" si="11"/>
        <v>0.2419866789659856</v>
      </c>
      <c r="Y23" s="87">
        <f t="shared" si="12"/>
        <v>714</v>
      </c>
      <c r="Z23" s="84">
        <f t="shared" si="13"/>
        <v>557</v>
      </c>
      <c r="AA23" s="89">
        <f t="shared" si="14"/>
        <v>68838.5</v>
      </c>
    </row>
    <row r="24" spans="1:27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3"/>
        <v>0</v>
      </c>
      <c r="L24" s="85">
        <f t="shared" si="4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7"/>
        <v>0</v>
      </c>
      <c r="S24" s="84">
        <f t="shared" si="8"/>
        <v>0</v>
      </c>
      <c r="T24" s="87">
        <f t="shared" si="9"/>
        <v>0</v>
      </c>
      <c r="U24" s="86">
        <f t="shared" si="10"/>
        <v>0</v>
      </c>
      <c r="V24" s="79">
        <v>5</v>
      </c>
      <c r="W24" s="88">
        <v>199</v>
      </c>
      <c r="X24" s="106">
        <f t="shared" si="11"/>
        <v>1</v>
      </c>
      <c r="Y24" s="87">
        <f t="shared" si="12"/>
        <v>0</v>
      </c>
      <c r="Z24" s="84">
        <f t="shared" si="13"/>
        <v>5</v>
      </c>
      <c r="AA24" s="89">
        <f t="shared" si="14"/>
        <v>199</v>
      </c>
    </row>
    <row r="25" spans="1:27" ht="21.75" customHeight="1">
      <c r="A25" s="77" t="s">
        <v>40</v>
      </c>
      <c r="B25" s="78">
        <v>0</v>
      </c>
      <c r="C25" s="104">
        <v>0</v>
      </c>
      <c r="D25" s="105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3"/>
        <v>0</v>
      </c>
      <c r="L25" s="85">
        <f t="shared" si="4"/>
        <v>0</v>
      </c>
      <c r="M25" s="86">
        <v>0</v>
      </c>
      <c r="N25" s="82">
        <v>0</v>
      </c>
      <c r="O25" s="132">
        <v>0</v>
      </c>
      <c r="P25" s="79">
        <v>0</v>
      </c>
      <c r="Q25" s="81">
        <v>0</v>
      </c>
      <c r="R25" s="137">
        <f t="shared" si="7"/>
        <v>0</v>
      </c>
      <c r="S25" s="84">
        <f t="shared" si="8"/>
        <v>0</v>
      </c>
      <c r="T25" s="87">
        <f t="shared" si="9"/>
        <v>0</v>
      </c>
      <c r="U25" s="86">
        <v>0</v>
      </c>
      <c r="V25" s="79">
        <v>0</v>
      </c>
      <c r="W25" s="88">
        <v>0</v>
      </c>
      <c r="X25" s="106">
        <v>0</v>
      </c>
      <c r="Y25" s="87">
        <f t="shared" si="12"/>
        <v>0</v>
      </c>
      <c r="Z25" s="84">
        <f t="shared" si="13"/>
        <v>0</v>
      </c>
      <c r="AA25" s="89">
        <f t="shared" si="14"/>
        <v>0</v>
      </c>
    </row>
    <row r="26" spans="1:27" ht="21.75" customHeight="1">
      <c r="A26" s="77" t="s">
        <v>33</v>
      </c>
      <c r="B26" s="78">
        <v>0</v>
      </c>
      <c r="C26" s="104">
        <v>0</v>
      </c>
      <c r="D26" s="105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3"/>
        <v>0</v>
      </c>
      <c r="L26" s="85">
        <f t="shared" si="4"/>
        <v>0</v>
      </c>
      <c r="M26" s="86">
        <v>0</v>
      </c>
      <c r="N26" s="82">
        <v>7</v>
      </c>
      <c r="O26" s="132">
        <v>2</v>
      </c>
      <c r="P26" s="79">
        <v>546</v>
      </c>
      <c r="Q26" s="81">
        <v>0</v>
      </c>
      <c r="R26" s="137">
        <f t="shared" si="7"/>
        <v>7</v>
      </c>
      <c r="S26" s="84">
        <f t="shared" si="8"/>
        <v>2</v>
      </c>
      <c r="T26" s="87">
        <f t="shared" si="9"/>
        <v>546</v>
      </c>
      <c r="U26" s="86">
        <f t="shared" si="10"/>
        <v>0.06848067716101688</v>
      </c>
      <c r="V26" s="79">
        <v>80</v>
      </c>
      <c r="W26" s="88">
        <v>7427.052</v>
      </c>
      <c r="X26" s="81">
        <f t="shared" si="11"/>
        <v>0.9315193228389831</v>
      </c>
      <c r="Y26" s="87">
        <f t="shared" si="12"/>
        <v>7</v>
      </c>
      <c r="Z26" s="84">
        <f t="shared" si="13"/>
        <v>82</v>
      </c>
      <c r="AA26" s="89">
        <f t="shared" si="14"/>
        <v>7973.052</v>
      </c>
    </row>
    <row r="27" spans="1:27" ht="21.75" customHeight="1">
      <c r="A27" s="77" t="s">
        <v>43</v>
      </c>
      <c r="B27" s="78">
        <v>0</v>
      </c>
      <c r="C27" s="79">
        <v>0</v>
      </c>
      <c r="D27" s="80">
        <v>0</v>
      </c>
      <c r="E27" s="81">
        <v>0</v>
      </c>
      <c r="F27" s="82">
        <v>0</v>
      </c>
      <c r="G27" s="79">
        <v>0</v>
      </c>
      <c r="H27" s="80">
        <v>0</v>
      </c>
      <c r="I27" s="81">
        <v>0</v>
      </c>
      <c r="J27" s="83">
        <f t="shared" si="2"/>
        <v>0</v>
      </c>
      <c r="K27" s="84">
        <f t="shared" si="3"/>
        <v>0</v>
      </c>
      <c r="L27" s="85">
        <f t="shared" si="4"/>
        <v>0</v>
      </c>
      <c r="M27" s="86">
        <v>0</v>
      </c>
      <c r="N27" s="82">
        <v>0</v>
      </c>
      <c r="O27" s="132">
        <v>0</v>
      </c>
      <c r="P27" s="79">
        <v>0</v>
      </c>
      <c r="Q27" s="81">
        <v>0</v>
      </c>
      <c r="R27" s="137">
        <f t="shared" si="7"/>
        <v>0</v>
      </c>
      <c r="S27" s="84">
        <f t="shared" si="8"/>
        <v>0</v>
      </c>
      <c r="T27" s="87">
        <f t="shared" si="9"/>
        <v>0</v>
      </c>
      <c r="U27" s="86">
        <v>0</v>
      </c>
      <c r="V27" s="79">
        <v>0</v>
      </c>
      <c r="W27" s="88">
        <v>0</v>
      </c>
      <c r="X27" s="106">
        <v>0</v>
      </c>
      <c r="Y27" s="87">
        <f t="shared" si="12"/>
        <v>0</v>
      </c>
      <c r="Z27" s="84">
        <v>108</v>
      </c>
      <c r="AA27" s="89">
        <v>8291.102</v>
      </c>
    </row>
    <row r="28" spans="1:27" ht="21.75" customHeight="1">
      <c r="A28" s="77" t="s">
        <v>14</v>
      </c>
      <c r="B28" s="78">
        <v>404</v>
      </c>
      <c r="C28" s="79">
        <v>173</v>
      </c>
      <c r="D28" s="80">
        <v>9851</v>
      </c>
      <c r="E28" s="81">
        <f>D28/L28</f>
        <v>0.876423487544484</v>
      </c>
      <c r="F28" s="82">
        <v>26</v>
      </c>
      <c r="G28" s="79">
        <v>26</v>
      </c>
      <c r="H28" s="80">
        <v>1389</v>
      </c>
      <c r="I28" s="81">
        <f>H28/L28</f>
        <v>0.12357651245551601</v>
      </c>
      <c r="J28" s="83">
        <f t="shared" si="2"/>
        <v>430</v>
      </c>
      <c r="K28" s="84">
        <f t="shared" si="3"/>
        <v>199</v>
      </c>
      <c r="L28" s="85">
        <f t="shared" si="4"/>
        <v>11240</v>
      </c>
      <c r="M28" s="86">
        <f>L28/T28</f>
        <v>0.44624424329045576</v>
      </c>
      <c r="N28" s="82">
        <v>135</v>
      </c>
      <c r="O28" s="132">
        <v>67</v>
      </c>
      <c r="P28" s="79">
        <v>13948</v>
      </c>
      <c r="Q28" s="81">
        <f>P28/T28</f>
        <v>0.5537557567095442</v>
      </c>
      <c r="R28" s="137">
        <f t="shared" si="7"/>
        <v>565</v>
      </c>
      <c r="S28" s="84">
        <f t="shared" si="8"/>
        <v>266</v>
      </c>
      <c r="T28" s="87">
        <f t="shared" si="9"/>
        <v>25188</v>
      </c>
      <c r="U28" s="86">
        <f t="shared" si="10"/>
        <v>0.721863984180208</v>
      </c>
      <c r="V28" s="79">
        <v>111</v>
      </c>
      <c r="W28" s="88">
        <v>9705</v>
      </c>
      <c r="X28" s="106">
        <f t="shared" si="11"/>
        <v>0.2781360158197919</v>
      </c>
      <c r="Y28" s="87">
        <f t="shared" si="12"/>
        <v>565</v>
      </c>
      <c r="Z28" s="84">
        <f t="shared" si="13"/>
        <v>377</v>
      </c>
      <c r="AA28" s="89">
        <f t="shared" si="14"/>
        <v>34893</v>
      </c>
    </row>
    <row r="29" spans="1:27" ht="21.75" customHeight="1">
      <c r="A29" s="77" t="s">
        <v>37</v>
      </c>
      <c r="B29" s="78">
        <v>54</v>
      </c>
      <c r="C29" s="79">
        <v>53</v>
      </c>
      <c r="D29" s="80">
        <v>1690</v>
      </c>
      <c r="E29" s="81">
        <f>D29/L29</f>
        <v>0.9214830970556162</v>
      </c>
      <c r="F29" s="82">
        <v>3</v>
      </c>
      <c r="G29" s="79">
        <v>3</v>
      </c>
      <c r="H29" s="80">
        <v>144</v>
      </c>
      <c r="I29" s="81">
        <f>H29/L29</f>
        <v>0.07851690294438386</v>
      </c>
      <c r="J29" s="83">
        <f t="shared" si="2"/>
        <v>57</v>
      </c>
      <c r="K29" s="84">
        <f t="shared" si="3"/>
        <v>56</v>
      </c>
      <c r="L29" s="85">
        <f t="shared" si="4"/>
        <v>1834</v>
      </c>
      <c r="M29" s="86">
        <f>L29/T29</f>
        <v>0.46702317290552586</v>
      </c>
      <c r="N29" s="82">
        <v>30</v>
      </c>
      <c r="O29" s="132">
        <v>29</v>
      </c>
      <c r="P29" s="79">
        <v>2093</v>
      </c>
      <c r="Q29" s="81">
        <f>P29/T29</f>
        <v>0.5329768270944741</v>
      </c>
      <c r="R29" s="137">
        <f t="shared" si="7"/>
        <v>87</v>
      </c>
      <c r="S29" s="84">
        <f t="shared" si="8"/>
        <v>85</v>
      </c>
      <c r="T29" s="87">
        <f t="shared" si="9"/>
        <v>3927</v>
      </c>
      <c r="U29" s="86">
        <f t="shared" si="10"/>
        <v>0.7525871981602147</v>
      </c>
      <c r="V29" s="79">
        <v>23</v>
      </c>
      <c r="W29" s="88">
        <v>1291</v>
      </c>
      <c r="X29" s="106">
        <f t="shared" si="11"/>
        <v>0.24741280183978537</v>
      </c>
      <c r="Y29" s="87">
        <f t="shared" si="12"/>
        <v>87</v>
      </c>
      <c r="Z29" s="84">
        <f t="shared" si="13"/>
        <v>108</v>
      </c>
      <c r="AA29" s="89">
        <f t="shared" si="14"/>
        <v>5218</v>
      </c>
    </row>
    <row r="30" spans="1:27" ht="21.75" customHeight="1">
      <c r="A30" s="77" t="s">
        <v>35</v>
      </c>
      <c r="B30" s="78">
        <v>127</v>
      </c>
      <c r="C30" s="79">
        <v>96</v>
      </c>
      <c r="D30" s="80">
        <v>6689</v>
      </c>
      <c r="E30" s="81">
        <f>D30/L30</f>
        <v>1</v>
      </c>
      <c r="F30" s="82">
        <v>0</v>
      </c>
      <c r="G30" s="79">
        <v>0</v>
      </c>
      <c r="H30" s="80">
        <v>0</v>
      </c>
      <c r="I30" s="81">
        <f>H30/L30</f>
        <v>0</v>
      </c>
      <c r="J30" s="83">
        <f t="shared" si="2"/>
        <v>127</v>
      </c>
      <c r="K30" s="84">
        <f t="shared" si="3"/>
        <v>96</v>
      </c>
      <c r="L30" s="85">
        <f t="shared" si="4"/>
        <v>6689</v>
      </c>
      <c r="M30" s="86">
        <f>L30/T30</f>
        <v>0.5224556744513005</v>
      </c>
      <c r="N30" s="82">
        <v>81</v>
      </c>
      <c r="O30" s="132">
        <v>41</v>
      </c>
      <c r="P30" s="79">
        <v>6114</v>
      </c>
      <c r="Q30" s="81">
        <f>P30/T30</f>
        <v>0.4775443255486995</v>
      </c>
      <c r="R30" s="137">
        <f t="shared" si="7"/>
        <v>208</v>
      </c>
      <c r="S30" s="84">
        <f t="shared" si="8"/>
        <v>137</v>
      </c>
      <c r="T30" s="87">
        <f t="shared" si="9"/>
        <v>12803</v>
      </c>
      <c r="U30" s="86">
        <f t="shared" si="10"/>
        <v>0.8156335605529719</v>
      </c>
      <c r="V30" s="79">
        <v>25</v>
      </c>
      <c r="W30" s="88">
        <v>2894</v>
      </c>
      <c r="X30" s="81">
        <f t="shared" si="11"/>
        <v>0.1843664394470281</v>
      </c>
      <c r="Y30" s="87">
        <f t="shared" si="12"/>
        <v>208</v>
      </c>
      <c r="Z30" s="84">
        <f t="shared" si="13"/>
        <v>162</v>
      </c>
      <c r="AA30" s="89">
        <f t="shared" si="14"/>
        <v>15697</v>
      </c>
    </row>
    <row r="31" spans="1:27" ht="21.75" customHeight="1" thickBot="1">
      <c r="A31" s="90" t="s">
        <v>39</v>
      </c>
      <c r="B31" s="78">
        <v>195</v>
      </c>
      <c r="C31" s="79">
        <v>185</v>
      </c>
      <c r="D31" s="80">
        <v>5537</v>
      </c>
      <c r="E31" s="72">
        <f>D31/L31</f>
        <v>0.8978433598183881</v>
      </c>
      <c r="F31" s="70">
        <v>12</v>
      </c>
      <c r="G31" s="71">
        <v>12</v>
      </c>
      <c r="H31" s="91">
        <v>630</v>
      </c>
      <c r="I31" s="81">
        <f>H31/L31</f>
        <v>0.1021566401816118</v>
      </c>
      <c r="J31" s="92">
        <f t="shared" si="2"/>
        <v>207</v>
      </c>
      <c r="K31" s="74">
        <f t="shared" si="3"/>
        <v>197</v>
      </c>
      <c r="L31" s="93">
        <f t="shared" si="4"/>
        <v>6167</v>
      </c>
      <c r="M31" s="69">
        <f>L31/T31</f>
        <v>0.7569657542653737</v>
      </c>
      <c r="N31" s="70">
        <v>18</v>
      </c>
      <c r="O31" s="131">
        <v>18</v>
      </c>
      <c r="P31" s="71">
        <v>1980</v>
      </c>
      <c r="Q31" s="81">
        <f>P31/T31</f>
        <v>0.24303424573462623</v>
      </c>
      <c r="R31" s="136">
        <f t="shared" si="7"/>
        <v>225</v>
      </c>
      <c r="S31" s="74">
        <f t="shared" si="8"/>
        <v>215</v>
      </c>
      <c r="T31" s="73">
        <f t="shared" si="9"/>
        <v>8147</v>
      </c>
      <c r="U31" s="69">
        <f t="shared" si="10"/>
        <v>0.5477711288912795</v>
      </c>
      <c r="V31" s="79">
        <v>76</v>
      </c>
      <c r="W31" s="88">
        <v>6726</v>
      </c>
      <c r="X31" s="72">
        <f t="shared" si="11"/>
        <v>0.4522288711087205</v>
      </c>
      <c r="Y31" s="73">
        <f t="shared" si="12"/>
        <v>225</v>
      </c>
      <c r="Z31" s="74">
        <f t="shared" si="13"/>
        <v>291</v>
      </c>
      <c r="AA31" s="76">
        <f t="shared" si="14"/>
        <v>14873</v>
      </c>
    </row>
    <row r="32" spans="1:27" ht="33" customHeight="1" thickBot="1">
      <c r="A32" s="94" t="s">
        <v>15</v>
      </c>
      <c r="B32" s="95">
        <f>SUM(B17:B31)</f>
        <v>1959</v>
      </c>
      <c r="C32" s="96">
        <f>SUM(C17:C31)</f>
        <v>1402</v>
      </c>
      <c r="D32" s="97">
        <f>SUM(D17:D31)</f>
        <v>76745.5</v>
      </c>
      <c r="E32" s="98">
        <f>D32/L32</f>
        <v>0.9466046660787301</v>
      </c>
      <c r="F32" s="40">
        <f>SUM(F17:F31)</f>
        <v>87</v>
      </c>
      <c r="G32" s="96">
        <f>SUM(G17:G31)</f>
        <v>87</v>
      </c>
      <c r="H32" s="97">
        <f>SUM(H17:H31)</f>
        <v>4329</v>
      </c>
      <c r="I32" s="98">
        <f>H32/L32</f>
        <v>0.053395333921269945</v>
      </c>
      <c r="J32" s="99">
        <f>SUM(J17:J31)</f>
        <v>2046</v>
      </c>
      <c r="K32" s="100">
        <f>SUM(K17:K31)</f>
        <v>1489</v>
      </c>
      <c r="L32" s="97">
        <f>SUM(L17:L31)</f>
        <v>81074.5</v>
      </c>
      <c r="M32" s="98">
        <f>L32/T32</f>
        <v>0.5197166621259957</v>
      </c>
      <c r="N32" s="40">
        <f>SUM(N17:N31)</f>
        <v>879</v>
      </c>
      <c r="O32" s="134">
        <f>SUM(O17:O31)</f>
        <v>439</v>
      </c>
      <c r="P32" s="96">
        <f>SUM(P17:P31)</f>
        <v>74923</v>
      </c>
      <c r="Q32" s="98">
        <f>P32/T32</f>
        <v>0.4802833378740044</v>
      </c>
      <c r="R32" s="40">
        <f>SUM(R17:R31)</f>
        <v>2925</v>
      </c>
      <c r="S32" s="100">
        <f>SUM(S17:S31)</f>
        <v>1928</v>
      </c>
      <c r="T32" s="96">
        <f>SUM(T17:T31)</f>
        <v>155997.5</v>
      </c>
      <c r="U32" s="98">
        <f t="shared" si="10"/>
        <v>0.6936624127671075</v>
      </c>
      <c r="V32" s="96">
        <f>SUM(V17:V31)</f>
        <v>763</v>
      </c>
      <c r="W32" s="39">
        <f>SUM(W17:W31)</f>
        <v>60601.051999999996</v>
      </c>
      <c r="X32" s="98">
        <f t="shared" si="11"/>
        <v>0.26947016424330483</v>
      </c>
      <c r="Y32" s="96">
        <f>SUM(Y17:Y31)</f>
        <v>2925</v>
      </c>
      <c r="Z32" s="100">
        <f>SUM(Z17:Z31)</f>
        <v>2799</v>
      </c>
      <c r="AA32" s="101">
        <f>SUM(AA17:AA31)</f>
        <v>224889.654</v>
      </c>
    </row>
    <row r="33" ht="13.5" thickTop="1"/>
    <row r="34" spans="1:6" ht="15" customHeight="1">
      <c r="A34" s="102"/>
      <c r="B34" s="103"/>
      <c r="C34" s="103"/>
      <c r="D34" s="103"/>
      <c r="E34" s="103"/>
      <c r="F34" s="103"/>
    </row>
    <row r="37" spans="2:7" ht="12.75">
      <c r="B37" s="113"/>
      <c r="C37" s="113"/>
      <c r="F37" s="113"/>
      <c r="G37" s="113"/>
    </row>
    <row r="38" spans="6:7" ht="12.75">
      <c r="F38" s="113"/>
      <c r="G38" s="113"/>
    </row>
  </sheetData>
  <sheetProtection/>
  <mergeCells count="13">
    <mergeCell ref="B15:E15"/>
    <mergeCell ref="F15:I15"/>
    <mergeCell ref="J15:M15"/>
    <mergeCell ref="A3:AA3"/>
    <mergeCell ref="V13:X15"/>
    <mergeCell ref="A7:AA7"/>
    <mergeCell ref="Y14:AA14"/>
    <mergeCell ref="Y13:AA13"/>
    <mergeCell ref="N14:Q15"/>
    <mergeCell ref="B14:M14"/>
    <mergeCell ref="B12:AA12"/>
    <mergeCell ref="Y11:AA11"/>
    <mergeCell ref="B13:U13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5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8"/>
  <sheetViews>
    <sheetView zoomScale="60" zoomScaleNormal="60" zoomScalePageLayoutView="0" workbookViewId="0" topLeftCell="A14">
      <selection activeCell="I35" sqref="I35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7" width="8.421875" style="0" customWidth="1"/>
    <col min="28" max="28" width="9.140625" style="0" customWidth="1"/>
    <col min="29" max="29" width="8.140625" style="0" customWidth="1"/>
    <col min="30" max="30" width="11.8515625" style="0" customWidth="1"/>
  </cols>
  <sheetData>
    <row r="3" spans="1:30" ht="27.75" customHeight="1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</row>
    <row r="7" spans="1:30" ht="21">
      <c r="A7" s="188" t="s">
        <v>52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30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1" spans="28:30" ht="15.75" thickBot="1">
      <c r="AB11" s="207" t="s">
        <v>1</v>
      </c>
      <c r="AC11" s="207"/>
      <c r="AD11" s="207"/>
    </row>
    <row r="12" spans="1:30" ht="34.5" customHeight="1" thickBot="1" thickTop="1">
      <c r="A12" s="50"/>
      <c r="B12" s="204" t="s">
        <v>53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6"/>
    </row>
    <row r="13" spans="1:30" ht="30" customHeight="1" thickBot="1">
      <c r="A13" s="51"/>
      <c r="B13" s="208" t="s">
        <v>17</v>
      </c>
      <c r="C13" s="209"/>
      <c r="D13" s="209"/>
      <c r="E13" s="209"/>
      <c r="F13" s="209"/>
      <c r="G13" s="210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11"/>
      <c r="V13" s="179" t="s">
        <v>18</v>
      </c>
      <c r="W13" s="180"/>
      <c r="X13" s="181"/>
      <c r="Y13" s="142"/>
      <c r="Z13" s="142"/>
      <c r="AA13" s="142"/>
      <c r="AB13" s="192" t="s">
        <v>19</v>
      </c>
      <c r="AC13" s="193"/>
      <c r="AD13" s="194"/>
    </row>
    <row r="14" spans="1:30" ht="27.75" customHeight="1" thickBot="1">
      <c r="A14" s="51" t="s">
        <v>2</v>
      </c>
      <c r="B14" s="201" t="s">
        <v>20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195" t="s">
        <v>21</v>
      </c>
      <c r="O14" s="196"/>
      <c r="P14" s="196"/>
      <c r="Q14" s="197"/>
      <c r="R14" s="129"/>
      <c r="S14" s="127" t="s">
        <v>31</v>
      </c>
      <c r="T14" s="127"/>
      <c r="U14" s="128"/>
      <c r="V14" s="182"/>
      <c r="W14" s="183"/>
      <c r="X14" s="184"/>
      <c r="Y14" s="182" t="s">
        <v>44</v>
      </c>
      <c r="Z14" s="183"/>
      <c r="AA14" s="184"/>
      <c r="AB14" s="189" t="s">
        <v>22</v>
      </c>
      <c r="AC14" s="190"/>
      <c r="AD14" s="191"/>
    </row>
    <row r="15" spans="1:30" ht="23.25" customHeight="1">
      <c r="A15" s="52"/>
      <c r="B15" s="212" t="s">
        <v>23</v>
      </c>
      <c r="C15" s="213"/>
      <c r="D15" s="213"/>
      <c r="E15" s="214"/>
      <c r="F15" s="212" t="s">
        <v>24</v>
      </c>
      <c r="G15" s="213"/>
      <c r="H15" s="213"/>
      <c r="I15" s="214"/>
      <c r="J15" s="215" t="s">
        <v>25</v>
      </c>
      <c r="K15" s="216"/>
      <c r="L15" s="216"/>
      <c r="M15" s="217"/>
      <c r="N15" s="198"/>
      <c r="O15" s="199"/>
      <c r="P15" s="199"/>
      <c r="Q15" s="200"/>
      <c r="R15" s="138"/>
      <c r="S15" s="53"/>
      <c r="T15" s="53"/>
      <c r="U15" s="53"/>
      <c r="V15" s="185"/>
      <c r="W15" s="186"/>
      <c r="X15" s="187"/>
      <c r="Y15" s="143"/>
      <c r="Z15" s="143"/>
      <c r="AA15" s="144"/>
      <c r="AB15" s="53"/>
      <c r="AC15" s="53"/>
      <c r="AD15" s="54"/>
    </row>
    <row r="16" spans="1:30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3" t="s">
        <v>10</v>
      </c>
      <c r="X16" s="145" t="s">
        <v>30</v>
      </c>
      <c r="Y16" s="66" t="s">
        <v>26</v>
      </c>
      <c r="Z16" s="66" t="s">
        <v>27</v>
      </c>
      <c r="AA16" s="145" t="s">
        <v>10</v>
      </c>
      <c r="AB16" s="146" t="s">
        <v>26</v>
      </c>
      <c r="AC16" s="62" t="s">
        <v>27</v>
      </c>
      <c r="AD16" s="67" t="s">
        <v>10</v>
      </c>
    </row>
    <row r="17" spans="1:30" ht="21.75" customHeight="1">
      <c r="A17" s="77" t="s">
        <v>45</v>
      </c>
      <c r="B17" s="151">
        <v>562</v>
      </c>
      <c r="C17" s="152">
        <v>406</v>
      </c>
      <c r="D17" s="153">
        <v>14976.3</v>
      </c>
      <c r="E17" s="154">
        <f aca="true" t="shared" si="0" ref="E17:E32">D17/L17</f>
        <v>0.9078581257615344</v>
      </c>
      <c r="F17" s="155">
        <v>39</v>
      </c>
      <c r="G17" s="152">
        <v>41</v>
      </c>
      <c r="H17" s="153">
        <v>1520</v>
      </c>
      <c r="I17" s="154">
        <f aca="true" t="shared" si="1" ref="I17:I32">H17/L17</f>
        <v>0.0921418742384656</v>
      </c>
      <c r="J17" s="83">
        <f aca="true" t="shared" si="2" ref="J17:L31">B17+F17</f>
        <v>601</v>
      </c>
      <c r="K17" s="84">
        <f t="shared" si="2"/>
        <v>447</v>
      </c>
      <c r="L17" s="85">
        <f t="shared" si="2"/>
        <v>16496.3</v>
      </c>
      <c r="M17" s="86">
        <f aca="true" t="shared" si="3" ref="M17:M23">L17/T17</f>
        <v>0.7510163758291487</v>
      </c>
      <c r="N17" s="82">
        <v>67</v>
      </c>
      <c r="O17" s="132">
        <v>41</v>
      </c>
      <c r="P17" s="79">
        <v>5469</v>
      </c>
      <c r="Q17" s="81">
        <f aca="true" t="shared" si="4" ref="Q17:Q23">P17/T17</f>
        <v>0.2489836241708513</v>
      </c>
      <c r="R17" s="137">
        <f aca="true" t="shared" si="5" ref="R17:T31">J17+N17</f>
        <v>668</v>
      </c>
      <c r="S17" s="84">
        <f t="shared" si="5"/>
        <v>488</v>
      </c>
      <c r="T17" s="87">
        <f t="shared" si="5"/>
        <v>21965.3</v>
      </c>
      <c r="U17" s="86">
        <f aca="true" t="shared" si="6" ref="U17:U22">T17/AD17</f>
        <v>0.7101731356795292</v>
      </c>
      <c r="V17" s="79">
        <v>117</v>
      </c>
      <c r="W17" s="80">
        <v>8964.2</v>
      </c>
      <c r="X17" s="81">
        <f aca="true" t="shared" si="7" ref="X17:X22">W17/AD17</f>
        <v>0.2898268643204708</v>
      </c>
      <c r="Y17" s="79">
        <v>0</v>
      </c>
      <c r="Z17" s="147">
        <v>0</v>
      </c>
      <c r="AA17" s="88">
        <v>0</v>
      </c>
      <c r="AB17" s="87">
        <f>R17+Y17</f>
        <v>668</v>
      </c>
      <c r="AC17" s="84">
        <f>S17+V17+Z17</f>
        <v>605</v>
      </c>
      <c r="AD17" s="89">
        <f>T17+W17+AA17</f>
        <v>30929.5</v>
      </c>
    </row>
    <row r="18" spans="1:30" ht="21.75" customHeight="1">
      <c r="A18" s="112" t="s">
        <v>41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2"/>
        <v>0</v>
      </c>
      <c r="L18" s="108">
        <f t="shared" si="2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5"/>
        <v>0</v>
      </c>
      <c r="S18" s="26">
        <f t="shared" si="5"/>
        <v>0</v>
      </c>
      <c r="T18" s="109">
        <f t="shared" si="5"/>
        <v>0</v>
      </c>
      <c r="U18" s="86">
        <v>0</v>
      </c>
      <c r="V18" s="104">
        <v>0</v>
      </c>
      <c r="W18" s="105">
        <v>0</v>
      </c>
      <c r="X18" s="106">
        <v>0</v>
      </c>
      <c r="Y18" s="104">
        <v>0</v>
      </c>
      <c r="Z18" s="124">
        <v>0</v>
      </c>
      <c r="AA18" s="110">
        <v>0</v>
      </c>
      <c r="AB18" s="109">
        <f aca="true" t="shared" si="8" ref="AB18:AB31">R18+Y18</f>
        <v>0</v>
      </c>
      <c r="AC18" s="26">
        <f aca="true" t="shared" si="9" ref="AC18:AC31">S18+V18+Z18</f>
        <v>0</v>
      </c>
      <c r="AD18" s="111">
        <f aca="true" t="shared" si="10" ref="AD18:AD31">T18+W18+AA18</f>
        <v>0</v>
      </c>
    </row>
    <row r="19" spans="1:30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2"/>
        <v>0</v>
      </c>
      <c r="L19" s="85">
        <f t="shared" si="2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5"/>
        <v>0</v>
      </c>
      <c r="S19" s="84">
        <f t="shared" si="5"/>
        <v>0</v>
      </c>
      <c r="T19" s="87">
        <f t="shared" si="5"/>
        <v>0</v>
      </c>
      <c r="U19" s="86">
        <v>0</v>
      </c>
      <c r="V19" s="79">
        <v>0</v>
      </c>
      <c r="W19" s="80">
        <v>0</v>
      </c>
      <c r="X19" s="106">
        <v>0</v>
      </c>
      <c r="Y19" s="104">
        <v>0</v>
      </c>
      <c r="Z19" s="124">
        <v>0</v>
      </c>
      <c r="AA19" s="110">
        <v>0</v>
      </c>
      <c r="AB19" s="87">
        <f t="shared" si="8"/>
        <v>0</v>
      </c>
      <c r="AC19" s="84">
        <f t="shared" si="9"/>
        <v>0</v>
      </c>
      <c r="AD19" s="89">
        <f t="shared" si="10"/>
        <v>0</v>
      </c>
    </row>
    <row r="20" spans="1:30" ht="21.75" customHeight="1">
      <c r="A20" s="77" t="s">
        <v>34</v>
      </c>
      <c r="B20" s="78">
        <v>0</v>
      </c>
      <c r="C20" s="79">
        <v>0</v>
      </c>
      <c r="D20" s="80">
        <v>0</v>
      </c>
      <c r="E20" s="81">
        <f t="shared" si="0"/>
        <v>0</v>
      </c>
      <c r="F20" s="82">
        <v>0</v>
      </c>
      <c r="G20" s="79">
        <v>0</v>
      </c>
      <c r="H20" s="80">
        <v>-0.1</v>
      </c>
      <c r="I20" s="81">
        <f t="shared" si="1"/>
        <v>1</v>
      </c>
      <c r="J20" s="83">
        <f t="shared" si="2"/>
        <v>0</v>
      </c>
      <c r="K20" s="84">
        <f t="shared" si="2"/>
        <v>0</v>
      </c>
      <c r="L20" s="85">
        <f t="shared" si="2"/>
        <v>-0.1</v>
      </c>
      <c r="M20" s="86">
        <f t="shared" si="3"/>
        <v>-2.183711260962231E-06</v>
      </c>
      <c r="N20" s="82">
        <v>1278</v>
      </c>
      <c r="O20" s="132">
        <v>923</v>
      </c>
      <c r="P20" s="79">
        <v>45793.7</v>
      </c>
      <c r="Q20" s="81">
        <f t="shared" si="4"/>
        <v>1.000002183711261</v>
      </c>
      <c r="R20" s="137">
        <f t="shared" si="5"/>
        <v>1278</v>
      </c>
      <c r="S20" s="84">
        <f t="shared" si="5"/>
        <v>923</v>
      </c>
      <c r="T20" s="87">
        <f t="shared" si="5"/>
        <v>45793.6</v>
      </c>
      <c r="U20" s="86">
        <f t="shared" si="6"/>
        <v>0.5572868749117709</v>
      </c>
      <c r="V20" s="79">
        <v>2102</v>
      </c>
      <c r="W20" s="80">
        <v>36379.2</v>
      </c>
      <c r="X20" s="106">
        <f t="shared" si="7"/>
        <v>0.44271799290272645</v>
      </c>
      <c r="Y20" s="104">
        <v>0</v>
      </c>
      <c r="Z20" s="124">
        <v>0</v>
      </c>
      <c r="AA20" s="110">
        <v>-0.4</v>
      </c>
      <c r="AB20" s="87">
        <f t="shared" si="8"/>
        <v>1278</v>
      </c>
      <c r="AC20" s="84">
        <f t="shared" si="9"/>
        <v>3025</v>
      </c>
      <c r="AD20" s="89">
        <f t="shared" si="10"/>
        <v>82172.4</v>
      </c>
    </row>
    <row r="21" spans="1:30" ht="21.75" customHeight="1">
      <c r="A21" s="77" t="s">
        <v>36</v>
      </c>
      <c r="B21" s="78">
        <v>3680</v>
      </c>
      <c r="C21" s="79">
        <v>3679</v>
      </c>
      <c r="D21" s="80">
        <v>93171.8</v>
      </c>
      <c r="E21" s="81">
        <f t="shared" si="0"/>
        <v>0.8587151870851437</v>
      </c>
      <c r="F21" s="82">
        <v>375</v>
      </c>
      <c r="G21" s="79">
        <v>375</v>
      </c>
      <c r="H21" s="80">
        <v>15329.599999999999</v>
      </c>
      <c r="I21" s="81">
        <f t="shared" si="1"/>
        <v>0.1412848129148564</v>
      </c>
      <c r="J21" s="83">
        <f t="shared" si="2"/>
        <v>4055</v>
      </c>
      <c r="K21" s="84">
        <f t="shared" si="2"/>
        <v>4054</v>
      </c>
      <c r="L21" s="85">
        <f t="shared" si="2"/>
        <v>108501.4</v>
      </c>
      <c r="M21" s="86">
        <f t="shared" si="3"/>
        <v>0.590767056204907</v>
      </c>
      <c r="N21" s="82">
        <v>1079</v>
      </c>
      <c r="O21" s="132">
        <v>502</v>
      </c>
      <c r="P21" s="79">
        <v>75160.5</v>
      </c>
      <c r="Q21" s="81">
        <f t="shared" si="4"/>
        <v>0.40923294379509306</v>
      </c>
      <c r="R21" s="137">
        <f t="shared" si="5"/>
        <v>5134</v>
      </c>
      <c r="S21" s="84">
        <f t="shared" si="5"/>
        <v>4556</v>
      </c>
      <c r="T21" s="87">
        <f t="shared" si="5"/>
        <v>183661.9</v>
      </c>
      <c r="U21" s="86">
        <f t="shared" si="6"/>
        <v>0.7169207312312827</v>
      </c>
      <c r="V21" s="79">
        <v>715</v>
      </c>
      <c r="W21" s="80">
        <v>72519</v>
      </c>
      <c r="X21" s="106">
        <f t="shared" si="7"/>
        <v>0.28307653633203944</v>
      </c>
      <c r="Y21" s="104">
        <v>0</v>
      </c>
      <c r="Z21" s="124">
        <v>0</v>
      </c>
      <c r="AA21" s="110">
        <v>0.7</v>
      </c>
      <c r="AB21" s="87">
        <f t="shared" si="8"/>
        <v>5134</v>
      </c>
      <c r="AC21" s="84">
        <f t="shared" si="9"/>
        <v>5271</v>
      </c>
      <c r="AD21" s="89">
        <f t="shared" si="10"/>
        <v>256181.6</v>
      </c>
    </row>
    <row r="22" spans="1:30" ht="21.75" customHeight="1">
      <c r="A22" s="77" t="s">
        <v>12</v>
      </c>
      <c r="B22" s="78">
        <v>1305</v>
      </c>
      <c r="C22" s="79">
        <v>1305</v>
      </c>
      <c r="D22" s="80">
        <v>36496.3</v>
      </c>
      <c r="E22" s="81">
        <f t="shared" si="0"/>
        <v>0.8143387233890635</v>
      </c>
      <c r="F22" s="82">
        <v>311</v>
      </c>
      <c r="G22" s="79">
        <v>311</v>
      </c>
      <c r="H22" s="80">
        <v>8320.8</v>
      </c>
      <c r="I22" s="81">
        <f t="shared" si="1"/>
        <v>0.1856612766109364</v>
      </c>
      <c r="J22" s="83">
        <f t="shared" si="2"/>
        <v>1616</v>
      </c>
      <c r="K22" s="84">
        <f t="shared" si="2"/>
        <v>1616</v>
      </c>
      <c r="L22" s="85">
        <f t="shared" si="2"/>
        <v>44817.100000000006</v>
      </c>
      <c r="M22" s="86">
        <f t="shared" si="3"/>
        <v>0.7633613920579388</v>
      </c>
      <c r="N22" s="82">
        <v>158</v>
      </c>
      <c r="O22" s="132">
        <v>158</v>
      </c>
      <c r="P22" s="79">
        <v>13893.1</v>
      </c>
      <c r="Q22" s="81">
        <f t="shared" si="4"/>
        <v>0.23663860794206115</v>
      </c>
      <c r="R22" s="137">
        <f t="shared" si="5"/>
        <v>1774</v>
      </c>
      <c r="S22" s="84">
        <f t="shared" si="5"/>
        <v>1774</v>
      </c>
      <c r="T22" s="87">
        <f t="shared" si="5"/>
        <v>58710.200000000004</v>
      </c>
      <c r="U22" s="86">
        <f t="shared" si="6"/>
        <v>0.7541209338171543</v>
      </c>
      <c r="V22" s="79">
        <v>320</v>
      </c>
      <c r="W22" s="80">
        <v>19141.9</v>
      </c>
      <c r="X22" s="106">
        <f t="shared" si="7"/>
        <v>0.2458739282617771</v>
      </c>
      <c r="Y22" s="104">
        <v>0</v>
      </c>
      <c r="Z22" s="124">
        <v>0</v>
      </c>
      <c r="AA22" s="110">
        <v>0.4</v>
      </c>
      <c r="AB22" s="87">
        <f t="shared" si="8"/>
        <v>1774</v>
      </c>
      <c r="AC22" s="84">
        <f t="shared" si="9"/>
        <v>2094</v>
      </c>
      <c r="AD22" s="89">
        <f t="shared" si="10"/>
        <v>77852.5</v>
      </c>
    </row>
    <row r="23" spans="1:30" ht="21.75" customHeight="1">
      <c r="A23" s="77" t="s">
        <v>47</v>
      </c>
      <c r="B23" s="78">
        <v>4287</v>
      </c>
      <c r="C23" s="79">
        <v>2741</v>
      </c>
      <c r="D23" s="80">
        <v>154254.8</v>
      </c>
      <c r="E23" s="81">
        <f t="shared" si="0"/>
        <v>0.9643528752763246</v>
      </c>
      <c r="F23" s="82">
        <v>157</v>
      </c>
      <c r="G23" s="79">
        <v>157</v>
      </c>
      <c r="H23" s="80">
        <v>5702</v>
      </c>
      <c r="I23" s="81">
        <f t="shared" si="1"/>
        <v>0.03564712472367539</v>
      </c>
      <c r="J23" s="83">
        <f t="shared" si="2"/>
        <v>4444</v>
      </c>
      <c r="K23" s="84">
        <f t="shared" si="2"/>
        <v>2898</v>
      </c>
      <c r="L23" s="85">
        <f t="shared" si="2"/>
        <v>159956.8</v>
      </c>
      <c r="M23" s="86">
        <f t="shared" si="3"/>
        <v>0.6540148754971344</v>
      </c>
      <c r="N23" s="82">
        <v>557</v>
      </c>
      <c r="O23" s="132">
        <v>557</v>
      </c>
      <c r="P23" s="79">
        <v>84619.9</v>
      </c>
      <c r="Q23" s="81">
        <f t="shared" si="4"/>
        <v>0.34598512450286556</v>
      </c>
      <c r="R23" s="137">
        <f t="shared" si="5"/>
        <v>5001</v>
      </c>
      <c r="S23" s="84">
        <f t="shared" si="5"/>
        <v>3455</v>
      </c>
      <c r="T23" s="87">
        <f t="shared" si="5"/>
        <v>244576.69999999998</v>
      </c>
      <c r="U23" s="86">
        <f aca="true" t="shared" si="11" ref="U23:U32">T23/AD23</f>
        <v>0.6957681545651405</v>
      </c>
      <c r="V23" s="79">
        <v>970</v>
      </c>
      <c r="W23" s="80">
        <v>106943.9</v>
      </c>
      <c r="X23" s="106">
        <f aca="true" t="shared" si="12" ref="X23:X32">W23/AD23</f>
        <v>0.3042324143918817</v>
      </c>
      <c r="Y23" s="104">
        <v>0</v>
      </c>
      <c r="Z23" s="124">
        <v>0</v>
      </c>
      <c r="AA23" s="110">
        <v>-0.2</v>
      </c>
      <c r="AB23" s="87">
        <f t="shared" si="8"/>
        <v>5001</v>
      </c>
      <c r="AC23" s="84">
        <f t="shared" si="9"/>
        <v>4425</v>
      </c>
      <c r="AD23" s="89">
        <f t="shared" si="10"/>
        <v>351520.39999999997</v>
      </c>
    </row>
    <row r="24" spans="1:30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2"/>
        <v>0</v>
      </c>
      <c r="L24" s="85">
        <f t="shared" si="2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5"/>
        <v>0</v>
      </c>
      <c r="S24" s="84">
        <f t="shared" si="5"/>
        <v>0</v>
      </c>
      <c r="T24" s="87">
        <f t="shared" si="5"/>
        <v>0</v>
      </c>
      <c r="U24" s="86">
        <f t="shared" si="11"/>
        <v>0</v>
      </c>
      <c r="V24" s="79">
        <v>52</v>
      </c>
      <c r="W24" s="80">
        <v>6291</v>
      </c>
      <c r="X24" s="106">
        <f t="shared" si="12"/>
        <v>1</v>
      </c>
      <c r="Y24" s="104">
        <v>0</v>
      </c>
      <c r="Z24" s="124">
        <v>0</v>
      </c>
      <c r="AA24" s="110">
        <v>0</v>
      </c>
      <c r="AB24" s="87">
        <f t="shared" si="8"/>
        <v>0</v>
      </c>
      <c r="AC24" s="84">
        <f t="shared" si="9"/>
        <v>52</v>
      </c>
      <c r="AD24" s="89">
        <f t="shared" si="10"/>
        <v>6291</v>
      </c>
    </row>
    <row r="25" spans="1:30" ht="21.75" customHeight="1">
      <c r="A25" s="77" t="s">
        <v>40</v>
      </c>
      <c r="B25" s="78">
        <v>0</v>
      </c>
      <c r="C25" s="79">
        <v>0</v>
      </c>
      <c r="D25" s="80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2"/>
        <v>0</v>
      </c>
      <c r="L25" s="85">
        <f t="shared" si="2"/>
        <v>0</v>
      </c>
      <c r="M25" s="86">
        <v>0</v>
      </c>
      <c r="N25" s="82">
        <v>0</v>
      </c>
      <c r="O25" s="132">
        <v>0</v>
      </c>
      <c r="P25" s="79">
        <v>0</v>
      </c>
      <c r="Q25" s="81">
        <v>0</v>
      </c>
      <c r="R25" s="137">
        <f t="shared" si="5"/>
        <v>0</v>
      </c>
      <c r="S25" s="84">
        <f t="shared" si="5"/>
        <v>0</v>
      </c>
      <c r="T25" s="87">
        <f t="shared" si="5"/>
        <v>0</v>
      </c>
      <c r="U25" s="86">
        <v>0</v>
      </c>
      <c r="V25" s="79">
        <v>0</v>
      </c>
      <c r="W25" s="80">
        <v>0</v>
      </c>
      <c r="X25" s="106">
        <v>0</v>
      </c>
      <c r="Y25" s="104">
        <v>0</v>
      </c>
      <c r="Z25" s="124">
        <v>0</v>
      </c>
      <c r="AA25" s="110">
        <v>0</v>
      </c>
      <c r="AB25" s="87">
        <f t="shared" si="8"/>
        <v>0</v>
      </c>
      <c r="AC25" s="84">
        <f t="shared" si="9"/>
        <v>0</v>
      </c>
      <c r="AD25" s="89">
        <f t="shared" si="10"/>
        <v>0</v>
      </c>
    </row>
    <row r="26" spans="1:30" ht="21.75" customHeight="1">
      <c r="A26" s="77" t="s">
        <v>33</v>
      </c>
      <c r="B26" s="78">
        <v>0</v>
      </c>
      <c r="C26" s="79">
        <v>0</v>
      </c>
      <c r="D26" s="80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2"/>
        <v>0</v>
      </c>
      <c r="L26" s="85">
        <f t="shared" si="2"/>
        <v>0</v>
      </c>
      <c r="M26" s="86">
        <v>0</v>
      </c>
      <c r="N26" s="82">
        <v>17</v>
      </c>
      <c r="O26" s="132">
        <v>12</v>
      </c>
      <c r="P26" s="79">
        <v>3198.141</v>
      </c>
      <c r="Q26" s="81">
        <v>0</v>
      </c>
      <c r="R26" s="137">
        <f t="shared" si="5"/>
        <v>17</v>
      </c>
      <c r="S26" s="84">
        <f t="shared" si="5"/>
        <v>12</v>
      </c>
      <c r="T26" s="87">
        <f t="shared" si="5"/>
        <v>3198.141</v>
      </c>
      <c r="U26" s="86">
        <f t="shared" si="11"/>
        <v>0.06424166351013227</v>
      </c>
      <c r="V26" s="79">
        <v>581</v>
      </c>
      <c r="W26" s="80">
        <v>46584.831999999995</v>
      </c>
      <c r="X26" s="81">
        <f t="shared" si="12"/>
        <v>0.9357583364898676</v>
      </c>
      <c r="Y26" s="79">
        <v>0</v>
      </c>
      <c r="Z26" s="147">
        <v>0</v>
      </c>
      <c r="AA26" s="88">
        <v>0</v>
      </c>
      <c r="AB26" s="87">
        <f t="shared" si="8"/>
        <v>17</v>
      </c>
      <c r="AC26" s="84">
        <f t="shared" si="9"/>
        <v>593</v>
      </c>
      <c r="AD26" s="89">
        <f t="shared" si="10"/>
        <v>49782.973</v>
      </c>
    </row>
    <row r="27" spans="1:30" ht="21.75" customHeight="1">
      <c r="A27" s="77" t="s">
        <v>43</v>
      </c>
      <c r="B27" s="78">
        <v>0</v>
      </c>
      <c r="C27" s="79">
        <v>0</v>
      </c>
      <c r="D27" s="80">
        <v>0</v>
      </c>
      <c r="E27" s="81">
        <v>0</v>
      </c>
      <c r="F27" s="82">
        <v>0</v>
      </c>
      <c r="G27" s="79">
        <v>0</v>
      </c>
      <c r="H27" s="80">
        <v>0</v>
      </c>
      <c r="I27" s="81">
        <v>0</v>
      </c>
      <c r="J27" s="83">
        <f t="shared" si="2"/>
        <v>0</v>
      </c>
      <c r="K27" s="84">
        <f t="shared" si="2"/>
        <v>0</v>
      </c>
      <c r="L27" s="85">
        <f t="shared" si="2"/>
        <v>0</v>
      </c>
      <c r="M27" s="86">
        <v>0</v>
      </c>
      <c r="N27" s="82">
        <v>0</v>
      </c>
      <c r="O27" s="132">
        <v>0</v>
      </c>
      <c r="P27" s="79">
        <v>0</v>
      </c>
      <c r="Q27" s="81">
        <v>0</v>
      </c>
      <c r="R27" s="137">
        <f t="shared" si="5"/>
        <v>0</v>
      </c>
      <c r="S27" s="84">
        <f t="shared" si="5"/>
        <v>0</v>
      </c>
      <c r="T27" s="87">
        <f t="shared" si="5"/>
        <v>0</v>
      </c>
      <c r="U27" s="86">
        <v>0</v>
      </c>
      <c r="V27" s="79">
        <v>0</v>
      </c>
      <c r="W27" s="80">
        <v>0</v>
      </c>
      <c r="X27" s="106">
        <v>0</v>
      </c>
      <c r="Y27" s="104">
        <v>0</v>
      </c>
      <c r="Z27" s="124">
        <v>0</v>
      </c>
      <c r="AA27" s="110">
        <v>0</v>
      </c>
      <c r="AB27" s="87">
        <f t="shared" si="8"/>
        <v>0</v>
      </c>
      <c r="AC27" s="84">
        <v>1243</v>
      </c>
      <c r="AD27" s="89">
        <v>64507.515</v>
      </c>
    </row>
    <row r="28" spans="1:30" ht="21.75" customHeight="1">
      <c r="A28" s="77" t="s">
        <v>14</v>
      </c>
      <c r="B28" s="78">
        <v>3288</v>
      </c>
      <c r="C28" s="79">
        <v>1950</v>
      </c>
      <c r="D28" s="80">
        <v>84445.1</v>
      </c>
      <c r="E28" s="81">
        <f t="shared" si="0"/>
        <v>0.8869100445633827</v>
      </c>
      <c r="F28" s="82">
        <v>248</v>
      </c>
      <c r="G28" s="79">
        <v>248</v>
      </c>
      <c r="H28" s="80">
        <v>10767.6</v>
      </c>
      <c r="I28" s="81">
        <f t="shared" si="1"/>
        <v>0.11308995543661716</v>
      </c>
      <c r="J28" s="83">
        <f t="shared" si="2"/>
        <v>3536</v>
      </c>
      <c r="K28" s="84">
        <f t="shared" si="2"/>
        <v>2198</v>
      </c>
      <c r="L28" s="85">
        <f t="shared" si="2"/>
        <v>95212.70000000001</v>
      </c>
      <c r="M28" s="86">
        <f>L28/T28</f>
        <v>0.6026875519843626</v>
      </c>
      <c r="N28" s="82">
        <v>755</v>
      </c>
      <c r="O28" s="132">
        <v>496</v>
      </c>
      <c r="P28" s="79">
        <v>62767.5</v>
      </c>
      <c r="Q28" s="81">
        <f>P28/T28</f>
        <v>0.39731244801563737</v>
      </c>
      <c r="R28" s="137">
        <f t="shared" si="5"/>
        <v>4291</v>
      </c>
      <c r="S28" s="84">
        <f t="shared" si="5"/>
        <v>2694</v>
      </c>
      <c r="T28" s="87">
        <f t="shared" si="5"/>
        <v>157980.2</v>
      </c>
      <c r="U28" s="86">
        <f t="shared" si="11"/>
        <v>0.7160870997965242</v>
      </c>
      <c r="V28" s="79">
        <v>772</v>
      </c>
      <c r="W28" s="80">
        <v>62635.7</v>
      </c>
      <c r="X28" s="106">
        <f t="shared" si="12"/>
        <v>0.28391290020347576</v>
      </c>
      <c r="Y28" s="104">
        <v>-1</v>
      </c>
      <c r="Z28" s="124">
        <v>0</v>
      </c>
      <c r="AA28" s="110">
        <v>0</v>
      </c>
      <c r="AB28" s="87">
        <f t="shared" si="8"/>
        <v>4290</v>
      </c>
      <c r="AC28" s="84">
        <f t="shared" si="9"/>
        <v>3466</v>
      </c>
      <c r="AD28" s="89">
        <f t="shared" si="10"/>
        <v>220615.90000000002</v>
      </c>
    </row>
    <row r="29" spans="1:30" ht="21.75" customHeight="1">
      <c r="A29" s="77" t="s">
        <v>37</v>
      </c>
      <c r="B29" s="78">
        <v>326</v>
      </c>
      <c r="C29" s="79">
        <v>282</v>
      </c>
      <c r="D29" s="80">
        <v>10059</v>
      </c>
      <c r="E29" s="81">
        <f t="shared" si="0"/>
        <v>0.8494342171930417</v>
      </c>
      <c r="F29" s="82">
        <v>48</v>
      </c>
      <c r="G29" s="79">
        <v>48</v>
      </c>
      <c r="H29" s="80">
        <v>1783</v>
      </c>
      <c r="I29" s="81">
        <f t="shared" si="1"/>
        <v>0.1505657828069583</v>
      </c>
      <c r="J29" s="83">
        <f t="shared" si="2"/>
        <v>374</v>
      </c>
      <c r="K29" s="84">
        <f t="shared" si="2"/>
        <v>330</v>
      </c>
      <c r="L29" s="85">
        <f t="shared" si="2"/>
        <v>11842</v>
      </c>
      <c r="M29" s="86">
        <f>L29/T29</f>
        <v>0.3354769256919459</v>
      </c>
      <c r="N29" s="82">
        <v>348</v>
      </c>
      <c r="O29" s="132">
        <v>286</v>
      </c>
      <c r="P29" s="79">
        <v>23457</v>
      </c>
      <c r="Q29" s="81">
        <f>P29/T29</f>
        <v>0.664523074308054</v>
      </c>
      <c r="R29" s="137">
        <f t="shared" si="5"/>
        <v>722</v>
      </c>
      <c r="S29" s="84">
        <f t="shared" si="5"/>
        <v>616</v>
      </c>
      <c r="T29" s="87">
        <f t="shared" si="5"/>
        <v>35299</v>
      </c>
      <c r="U29" s="86">
        <f t="shared" si="11"/>
        <v>0.7537367611889306</v>
      </c>
      <c r="V29" s="79">
        <v>191</v>
      </c>
      <c r="W29" s="80">
        <v>11533</v>
      </c>
      <c r="X29" s="106">
        <f t="shared" si="12"/>
        <v>0.24626323881106935</v>
      </c>
      <c r="Y29" s="104">
        <v>0</v>
      </c>
      <c r="Z29" s="124">
        <v>0</v>
      </c>
      <c r="AA29" s="110">
        <v>0</v>
      </c>
      <c r="AB29" s="87">
        <f t="shared" si="8"/>
        <v>722</v>
      </c>
      <c r="AC29" s="84">
        <f t="shared" si="9"/>
        <v>807</v>
      </c>
      <c r="AD29" s="89">
        <f t="shared" si="10"/>
        <v>46832</v>
      </c>
    </row>
    <row r="30" spans="1:30" ht="21.75" customHeight="1">
      <c r="A30" s="77" t="s">
        <v>35</v>
      </c>
      <c r="B30" s="78">
        <v>2147</v>
      </c>
      <c r="C30" s="79">
        <v>1063</v>
      </c>
      <c r="D30" s="80">
        <v>94346.3</v>
      </c>
      <c r="E30" s="81">
        <f t="shared" si="0"/>
        <v>0.9790484749178386</v>
      </c>
      <c r="F30" s="82">
        <v>44</v>
      </c>
      <c r="G30" s="79">
        <v>44</v>
      </c>
      <c r="H30" s="80">
        <v>2019</v>
      </c>
      <c r="I30" s="81">
        <f t="shared" si="1"/>
        <v>0.020951525082161318</v>
      </c>
      <c r="J30" s="83">
        <f t="shared" si="2"/>
        <v>2191</v>
      </c>
      <c r="K30" s="84">
        <f t="shared" si="2"/>
        <v>1107</v>
      </c>
      <c r="L30" s="85">
        <f t="shared" si="2"/>
        <v>96365.3</v>
      </c>
      <c r="M30" s="86">
        <f>L30/T30</f>
        <v>0.6241065715403367</v>
      </c>
      <c r="N30" s="82">
        <v>689</v>
      </c>
      <c r="O30" s="132">
        <v>326</v>
      </c>
      <c r="P30" s="79">
        <v>58039.899999999994</v>
      </c>
      <c r="Q30" s="81">
        <f>P30/T30</f>
        <v>0.3758934284596632</v>
      </c>
      <c r="R30" s="137">
        <f t="shared" si="5"/>
        <v>2880</v>
      </c>
      <c r="S30" s="84">
        <f t="shared" si="5"/>
        <v>1433</v>
      </c>
      <c r="T30" s="87">
        <f t="shared" si="5"/>
        <v>154405.2</v>
      </c>
      <c r="U30" s="86">
        <f t="shared" si="11"/>
        <v>0.716723273829666</v>
      </c>
      <c r="V30" s="79">
        <v>446</v>
      </c>
      <c r="W30" s="80">
        <v>61027</v>
      </c>
      <c r="X30" s="81">
        <f t="shared" si="12"/>
        <v>0.28327719035371235</v>
      </c>
      <c r="Y30" s="79">
        <v>0</v>
      </c>
      <c r="Z30" s="147">
        <v>-6</v>
      </c>
      <c r="AA30" s="88">
        <v>-0.1</v>
      </c>
      <c r="AB30" s="87">
        <f t="shared" si="8"/>
        <v>2880</v>
      </c>
      <c r="AC30" s="84">
        <f t="shared" si="9"/>
        <v>1873</v>
      </c>
      <c r="AD30" s="89">
        <f t="shared" si="10"/>
        <v>215432.1</v>
      </c>
    </row>
    <row r="31" spans="1:30" ht="21.75" customHeight="1" thickBot="1">
      <c r="A31" s="90" t="s">
        <v>39</v>
      </c>
      <c r="B31" s="68">
        <v>3812</v>
      </c>
      <c r="C31" s="71">
        <v>3315</v>
      </c>
      <c r="D31" s="91">
        <v>87509.29999999999</v>
      </c>
      <c r="E31" s="72">
        <f t="shared" si="0"/>
        <v>0.8960066922027032</v>
      </c>
      <c r="F31" s="70">
        <v>303</v>
      </c>
      <c r="G31" s="71">
        <v>303</v>
      </c>
      <c r="H31" s="91">
        <v>10156.599999999999</v>
      </c>
      <c r="I31" s="81">
        <f t="shared" si="1"/>
        <v>0.1039933077972967</v>
      </c>
      <c r="J31" s="92">
        <f t="shared" si="2"/>
        <v>4115</v>
      </c>
      <c r="K31" s="74">
        <f t="shared" si="2"/>
        <v>3618</v>
      </c>
      <c r="L31" s="93">
        <f t="shared" si="2"/>
        <v>97665.9</v>
      </c>
      <c r="M31" s="69">
        <f>L31/T31</f>
        <v>0.8969275246259049</v>
      </c>
      <c r="N31" s="70">
        <v>109</v>
      </c>
      <c r="O31" s="131">
        <v>109</v>
      </c>
      <c r="P31" s="71">
        <v>11223.5</v>
      </c>
      <c r="Q31" s="81">
        <f>P31/T31</f>
        <v>0.10307247537409518</v>
      </c>
      <c r="R31" s="136">
        <f t="shared" si="5"/>
        <v>4224</v>
      </c>
      <c r="S31" s="74">
        <f t="shared" si="5"/>
        <v>3727</v>
      </c>
      <c r="T31" s="73">
        <f t="shared" si="5"/>
        <v>108889.4</v>
      </c>
      <c r="U31" s="69">
        <f t="shared" si="11"/>
        <v>0.7263365660346901</v>
      </c>
      <c r="V31" s="71">
        <v>617</v>
      </c>
      <c r="W31" s="91">
        <v>41026.1</v>
      </c>
      <c r="X31" s="72">
        <f t="shared" si="12"/>
        <v>0.2736607658026934</v>
      </c>
      <c r="Y31" s="71">
        <v>0</v>
      </c>
      <c r="Z31" s="148">
        <v>0</v>
      </c>
      <c r="AA31" s="75">
        <v>0.4</v>
      </c>
      <c r="AB31" s="73">
        <f t="shared" si="8"/>
        <v>4224</v>
      </c>
      <c r="AC31" s="74">
        <f t="shared" si="9"/>
        <v>4344</v>
      </c>
      <c r="AD31" s="76">
        <f t="shared" si="10"/>
        <v>149915.9</v>
      </c>
    </row>
    <row r="32" spans="1:30" ht="33" customHeight="1" thickBot="1">
      <c r="A32" s="94" t="s">
        <v>15</v>
      </c>
      <c r="B32" s="95">
        <f>SUM(B17:B31)</f>
        <v>19407</v>
      </c>
      <c r="C32" s="96">
        <f>SUM(C17:C31)</f>
        <v>14741</v>
      </c>
      <c r="D32" s="97">
        <f>SUM(D17:D31)</f>
        <v>575258.9</v>
      </c>
      <c r="E32" s="98">
        <f t="shared" si="0"/>
        <v>0.9118683556696014</v>
      </c>
      <c r="F32" s="40">
        <f>SUM(F17:F31)</f>
        <v>1525</v>
      </c>
      <c r="G32" s="96">
        <f>SUM(G17:G31)</f>
        <v>1527</v>
      </c>
      <c r="H32" s="97">
        <f>SUM(H17:H31)</f>
        <v>55598.5</v>
      </c>
      <c r="I32" s="98">
        <f t="shared" si="1"/>
        <v>0.08813164433039859</v>
      </c>
      <c r="J32" s="99">
        <f>SUM(J17:J31)</f>
        <v>20932</v>
      </c>
      <c r="K32" s="100">
        <f>SUM(K17:K31)</f>
        <v>16268</v>
      </c>
      <c r="L32" s="97">
        <f>SUM(L17:L31)</f>
        <v>630857.4</v>
      </c>
      <c r="M32" s="98">
        <f>L32/T32</f>
        <v>0.6218531890675961</v>
      </c>
      <c r="N32" s="40">
        <f>SUM(N17:N31)</f>
        <v>5057</v>
      </c>
      <c r="O32" s="134">
        <f>SUM(O17:O31)</f>
        <v>3410</v>
      </c>
      <c r="P32" s="96">
        <f>SUM(P17:P31)</f>
        <v>383622.24100000004</v>
      </c>
      <c r="Q32" s="98">
        <f>P32/T32</f>
        <v>0.378146810932404</v>
      </c>
      <c r="R32" s="40">
        <f>SUM(R17:R31)</f>
        <v>25989</v>
      </c>
      <c r="S32" s="100">
        <f>SUM(S17:S31)</f>
        <v>19678</v>
      </c>
      <c r="T32" s="96">
        <f>SUM(T17:T31)</f>
        <v>1014479.641</v>
      </c>
      <c r="U32" s="98">
        <f t="shared" si="11"/>
        <v>0.6536453322368005</v>
      </c>
      <c r="V32" s="96">
        <f>SUM(V17:V31)</f>
        <v>6883</v>
      </c>
      <c r="W32" s="97">
        <f>SUM(W17:W31)</f>
        <v>473045.832</v>
      </c>
      <c r="X32" s="98">
        <f t="shared" si="12"/>
        <v>0.3047909366777265</v>
      </c>
      <c r="Y32" s="96">
        <f aca="true" t="shared" si="13" ref="Y32:AD32">SUM(Y17:Y31)</f>
        <v>-1</v>
      </c>
      <c r="Z32" s="100">
        <f>SUM(Z17:Z31)</f>
        <v>-6</v>
      </c>
      <c r="AA32" s="39">
        <f t="shared" si="13"/>
        <v>0.7999999999999999</v>
      </c>
      <c r="AB32" s="96">
        <f t="shared" si="13"/>
        <v>25988</v>
      </c>
      <c r="AC32" s="100">
        <f t="shared" si="13"/>
        <v>27798</v>
      </c>
      <c r="AD32" s="101">
        <f t="shared" si="13"/>
        <v>1552033.788</v>
      </c>
    </row>
    <row r="33" ht="13.5" thickTop="1"/>
    <row r="34" spans="1:6" ht="15" customHeight="1">
      <c r="A34" s="102"/>
      <c r="B34" s="103"/>
      <c r="C34" s="103"/>
      <c r="D34" s="103"/>
      <c r="E34" s="103"/>
      <c r="F34" s="103"/>
    </row>
    <row r="37" spans="2:7" ht="12.75">
      <c r="B37" s="113"/>
      <c r="C37" s="113"/>
      <c r="F37" s="113"/>
      <c r="G37" s="113"/>
    </row>
    <row r="38" spans="6:7" ht="12.75">
      <c r="F38" s="113"/>
      <c r="G38" s="113"/>
    </row>
  </sheetData>
  <sheetProtection/>
  <mergeCells count="14">
    <mergeCell ref="A3:AD3"/>
    <mergeCell ref="A7:AD7"/>
    <mergeCell ref="AB11:AD11"/>
    <mergeCell ref="B12:AD12"/>
    <mergeCell ref="B13:U13"/>
    <mergeCell ref="V13:X15"/>
    <mergeCell ref="AB13:AD13"/>
    <mergeCell ref="B14:M14"/>
    <mergeCell ref="N14:Q15"/>
    <mergeCell ref="AB14:AD14"/>
    <mergeCell ref="B15:E15"/>
    <mergeCell ref="F15:I15"/>
    <mergeCell ref="J15:M15"/>
    <mergeCell ref="Y14:AA14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48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2023-01-24T15:12:24Z</cp:lastPrinted>
  <dcterms:created xsi:type="dcterms:W3CDTF">2006-02-14T17:00:16Z</dcterms:created>
  <dcterms:modified xsi:type="dcterms:W3CDTF">2023-01-24T15:12:36Z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