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1248" windowWidth="15996" windowHeight="9012" tabRatio="715" activeTab="0"/>
  </bookViews>
  <sheets>
    <sheet name="Ind Produção - 1" sheetId="1" r:id="rId1"/>
    <sheet name="Ind Produção - 2" sheetId="2" r:id="rId2"/>
    <sheet name="Ind Econ-Financeiros" sheetId="3" r:id="rId3"/>
  </sheets>
  <definedNames>
    <definedName name="_xlnm.Print_Area" localSheetId="0">'Ind Produção - 1'!$A$1:$J$28</definedName>
    <definedName name="_xlnm.Print_Area" localSheetId="1">'Ind Produção - 2'!$A$1:$P$41</definedName>
  </definedNames>
  <calcPr fullCalcOnLoad="1"/>
</workbook>
</file>

<file path=xl/sharedStrings.xml><?xml version="1.0" encoding="utf-8"?>
<sst xmlns="http://schemas.openxmlformats.org/spreadsheetml/2006/main" count="83" uniqueCount="36">
  <si>
    <t>TOTAL</t>
  </si>
  <si>
    <t>Total</t>
  </si>
  <si>
    <t>Com Recurso</t>
  </si>
  <si>
    <t>Sem Recurso</t>
  </si>
  <si>
    <t>Importação</t>
  </si>
  <si>
    <t>Exportação</t>
  </si>
  <si>
    <t>Empresas</t>
  </si>
  <si>
    <t>Confirming</t>
  </si>
  <si>
    <t>(Valores em Milhares de Euros)</t>
  </si>
  <si>
    <t>INFORMAÇÃO ESTATÍSTICA DO SECTOR DE FACTORING</t>
  </si>
  <si>
    <t xml:space="preserve">          Indicadores Económico - Financeiros</t>
  </si>
  <si>
    <t>Factoring Doméstico</t>
  </si>
  <si>
    <t>Factoring Internacional</t>
  </si>
  <si>
    <t>CRÉDITOS TOMADOS</t>
  </si>
  <si>
    <t>TOTAL GERAL</t>
  </si>
  <si>
    <t>Millennium BCP</t>
  </si>
  <si>
    <t xml:space="preserve">BNP Paribas Factor </t>
  </si>
  <si>
    <t>BBVA Portugal</t>
  </si>
  <si>
    <t>Finanfarma</t>
  </si>
  <si>
    <t>Total sob Gestão</t>
  </si>
  <si>
    <t>∆</t>
  </si>
  <si>
    <t>Carteira</t>
  </si>
  <si>
    <t>Saldo de Balanço do Crédito Concedido</t>
  </si>
  <si>
    <t>INDICADORES DE PRODUÇÃO (1)</t>
  </si>
  <si>
    <t>INDICADORES DE PRODUÇÃO (2)</t>
  </si>
  <si>
    <t>Factoring Internacional, Confirming e Total</t>
  </si>
  <si>
    <t>Santander Totta</t>
  </si>
  <si>
    <t>Novo Banco</t>
  </si>
  <si>
    <t>Bankinter</t>
  </si>
  <si>
    <t>BPI</t>
  </si>
  <si>
    <t>EuroBic</t>
  </si>
  <si>
    <t>BFF Bank</t>
  </si>
  <si>
    <t>Banco Montepio</t>
  </si>
  <si>
    <t>Caixa Geral de Depósitos</t>
  </si>
  <si>
    <t>Crédit Agricole Leasing &amp; Factoring</t>
  </si>
  <si>
    <t>ACUMULADO A 2022.12.31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</si>
</sst>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G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.00;\(#,##0.00\)"/>
    <numFmt numFmtId="179" formatCode="_-* #,##0\ _E_s_c_._-;\-* #,##0\ _E_s_c_._-;_-* &quot;-&quot;??\ _E_s_c_._-;_-@_-"/>
    <numFmt numFmtId="180" formatCode="#,##0;\(#,##0\)\ "/>
    <numFmt numFmtId="181" formatCode="#,##0.00;\(#,##0.00\)\ "/>
    <numFmt numFmtId="182" formatCode="#,##0&quot; &quot;"/>
    <numFmt numFmtId="183" formatCode="#,##0&quot;   &quot;"/>
    <numFmt numFmtId="184" formatCode="#,##0&quot;  &quot;"/>
    <numFmt numFmtId="185" formatCode="_-* #,##0_-;\-* #,##0_-;_-* &quot;-&quot;??_-;_-@_-"/>
    <numFmt numFmtId="186" formatCode="#,##0_ ;\-#,##0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173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49" fontId="8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16" xfId="64" applyNumberFormat="1" applyFont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6" xfId="64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174" fontId="0" fillId="0" borderId="17" xfId="0" applyNumberFormat="1" applyFont="1" applyFill="1" applyBorder="1" applyAlignment="1">
      <alignment horizontal="right" vertical="center"/>
    </xf>
    <xf numFmtId="174" fontId="0" fillId="0" borderId="13" xfId="0" applyNumberFormat="1" applyFont="1" applyFill="1" applyBorder="1" applyAlignment="1">
      <alignment horizontal="right"/>
    </xf>
    <xf numFmtId="3" fontId="1" fillId="0" borderId="19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8" fillId="0" borderId="0" xfId="0" applyNumberFormat="1" applyFont="1" applyAlignment="1">
      <alignment/>
    </xf>
    <xf numFmtId="49" fontId="6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3" fontId="1" fillId="0" borderId="21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174" fontId="0" fillId="0" borderId="16" xfId="0" applyNumberFormat="1" applyFont="1" applyFill="1" applyBorder="1" applyAlignment="1">
      <alignment horizontal="right" vertical="center"/>
    </xf>
    <xf numFmtId="3" fontId="0" fillId="0" borderId="16" xfId="64" applyNumberFormat="1" applyFon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0" fillId="0" borderId="16" xfId="64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19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33" borderId="23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</cellXfs>
  <cellStyles count="54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2" xfId="39"/>
    <cellStyle name="Comma 3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  <cellStyle name="Vírgula 2" xfId="65"/>
    <cellStyle name="Vírgula 3" xfId="66"/>
    <cellStyle name="Vírgula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3">
      <selection activeCell="E20" sqref="E20"/>
    </sheetView>
  </sheetViews>
  <sheetFormatPr defaultColWidth="9.140625" defaultRowHeight="12.75"/>
  <cols>
    <col min="1" max="1" width="33.140625" style="2" customWidth="1"/>
    <col min="2" max="3" width="12.7109375" style="0" customWidth="1"/>
    <col min="4" max="4" width="9.8515625" style="0" customWidth="1"/>
    <col min="5" max="6" width="12.7109375" style="0" customWidth="1"/>
    <col min="7" max="7" width="8.57421875" style="0" customWidth="1"/>
    <col min="8" max="9" width="12.7109375" style="0" customWidth="1"/>
    <col min="10" max="10" width="8.421875" style="0" customWidth="1"/>
  </cols>
  <sheetData>
    <row r="1" spans="1:10" ht="23.25" thickBot="1">
      <c r="A1" s="68" t="s">
        <v>9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5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">
      <c r="A4" s="13"/>
      <c r="B4" s="14"/>
      <c r="C4" s="14"/>
      <c r="D4" s="14"/>
      <c r="E4" s="14"/>
      <c r="F4" s="14"/>
      <c r="G4" s="14"/>
      <c r="H4" s="14"/>
      <c r="I4" s="14"/>
      <c r="J4" s="14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81" t="s">
        <v>23</v>
      </c>
      <c r="B7" s="81"/>
      <c r="C7" s="81"/>
      <c r="D7" s="81"/>
      <c r="E7" s="81"/>
      <c r="F7" s="81"/>
      <c r="G7" s="81"/>
      <c r="H7" s="81"/>
      <c r="I7" s="81"/>
      <c r="J7" s="81"/>
    </row>
    <row r="8" spans="2:10" ht="12.75">
      <c r="B8" s="3"/>
      <c r="C8" s="3"/>
      <c r="D8" s="3"/>
      <c r="E8" s="3"/>
      <c r="F8" s="3"/>
      <c r="G8" s="3"/>
      <c r="H8" s="3"/>
      <c r="I8" s="3"/>
      <c r="J8" s="3"/>
    </row>
    <row r="9" spans="2:10" ht="12.75">
      <c r="B9" s="3"/>
      <c r="C9" s="3"/>
      <c r="D9" s="3"/>
      <c r="E9" s="3"/>
      <c r="F9" s="3"/>
      <c r="H9" s="2" t="s">
        <v>8</v>
      </c>
      <c r="I9" s="3"/>
      <c r="J9" s="3"/>
    </row>
    <row r="10" spans="1:10" ht="22.5" customHeight="1" thickBot="1">
      <c r="A10" s="66" t="s">
        <v>11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s="1" customFormat="1" ht="21" customHeight="1" thickBot="1">
      <c r="A11" s="74" t="s">
        <v>6</v>
      </c>
      <c r="B11" s="71" t="s">
        <v>13</v>
      </c>
      <c r="C11" s="72"/>
      <c r="D11" s="72"/>
      <c r="E11" s="72"/>
      <c r="F11" s="72"/>
      <c r="G11" s="72"/>
      <c r="H11" s="72"/>
      <c r="I11" s="72"/>
      <c r="J11" s="73"/>
    </row>
    <row r="12" spans="1:10" s="1" customFormat="1" ht="21" customHeight="1" thickBot="1">
      <c r="A12" s="75"/>
      <c r="B12" s="78" t="s">
        <v>11</v>
      </c>
      <c r="C12" s="79"/>
      <c r="D12" s="79"/>
      <c r="E12" s="79"/>
      <c r="F12" s="79"/>
      <c r="G12" s="79"/>
      <c r="H12" s="79"/>
      <c r="I12" s="79"/>
      <c r="J12" s="80"/>
    </row>
    <row r="13" spans="1:10" s="1" customFormat="1" ht="21.75" customHeight="1" thickBot="1">
      <c r="A13" s="75"/>
      <c r="B13" s="77" t="s">
        <v>2</v>
      </c>
      <c r="C13" s="77"/>
      <c r="D13" s="77"/>
      <c r="E13" s="77" t="s">
        <v>3</v>
      </c>
      <c r="F13" s="77"/>
      <c r="G13" s="77"/>
      <c r="H13" s="78" t="s">
        <v>1</v>
      </c>
      <c r="I13" s="79"/>
      <c r="J13" s="80"/>
    </row>
    <row r="14" spans="1:10" s="1" customFormat="1" ht="21.75" customHeight="1" thickBot="1">
      <c r="A14" s="76"/>
      <c r="B14" s="36">
        <v>2022</v>
      </c>
      <c r="C14" s="36">
        <v>2021</v>
      </c>
      <c r="D14" s="36" t="s">
        <v>20</v>
      </c>
      <c r="E14" s="36">
        <v>2022</v>
      </c>
      <c r="F14" s="36">
        <v>2021</v>
      </c>
      <c r="G14" s="36" t="s">
        <v>20</v>
      </c>
      <c r="H14" s="36">
        <v>2022</v>
      </c>
      <c r="I14" s="36">
        <v>2021</v>
      </c>
      <c r="J14" s="36" t="s">
        <v>20</v>
      </c>
    </row>
    <row r="15" spans="1:10" s="23" customFormat="1" ht="12.75">
      <c r="A15" s="20" t="s">
        <v>32</v>
      </c>
      <c r="B15" s="24">
        <v>320196.36278</v>
      </c>
      <c r="C15" s="57">
        <v>254055.52767</v>
      </c>
      <c r="D15" s="43">
        <f>B15/C15-1</f>
        <v>0.2603400749300453</v>
      </c>
      <c r="E15" s="24">
        <v>76184.88449</v>
      </c>
      <c r="F15" s="57">
        <v>72003.64597</v>
      </c>
      <c r="G15" s="43">
        <f>E15/F15-1</f>
        <v>0.058069816655424544</v>
      </c>
      <c r="H15" s="39">
        <f>B15+E15</f>
        <v>396381.24727000005</v>
      </c>
      <c r="I15" s="29">
        <f>C15+F15</f>
        <v>326059.17364</v>
      </c>
      <c r="J15" s="43">
        <f>H15/I15-1</f>
        <v>0.2156727346295806</v>
      </c>
    </row>
    <row r="16" spans="1:10" s="23" customFormat="1" ht="12.75">
      <c r="A16" s="20" t="s">
        <v>28</v>
      </c>
      <c r="B16" s="40"/>
      <c r="C16" s="56"/>
      <c r="D16" s="43" t="e">
        <f aca="true" t="shared" si="0" ref="D16:D27">B16/C16-1</f>
        <v>#DIV/0!</v>
      </c>
      <c r="E16" s="40"/>
      <c r="F16" s="56"/>
      <c r="G16" s="43" t="e">
        <f aca="true" t="shared" si="1" ref="G16:G27">E16/F16-1</f>
        <v>#DIV/0!</v>
      </c>
      <c r="H16" s="39">
        <f aca="true" t="shared" si="2" ref="H16:H27">B16+E16</f>
        <v>0</v>
      </c>
      <c r="I16" s="29">
        <f aca="true" t="shared" si="3" ref="I16:I27">C16+F16</f>
        <v>0</v>
      </c>
      <c r="J16" s="43" t="e">
        <f aca="true" t="shared" si="4" ref="J16:J27">H16/I16-1</f>
        <v>#DIV/0!</v>
      </c>
    </row>
    <row r="17" spans="1:10" s="23" customFormat="1" ht="12.75">
      <c r="A17" s="20" t="s">
        <v>17</v>
      </c>
      <c r="B17" s="24">
        <v>3167</v>
      </c>
      <c r="C17" s="57">
        <v>6547</v>
      </c>
      <c r="D17" s="43">
        <f t="shared" si="0"/>
        <v>-0.516266992515656</v>
      </c>
      <c r="E17" s="24">
        <v>135908</v>
      </c>
      <c r="F17" s="57">
        <v>249383</v>
      </c>
      <c r="G17" s="43">
        <f t="shared" si="1"/>
        <v>-0.4550229967559938</v>
      </c>
      <c r="H17" s="39">
        <f t="shared" si="2"/>
        <v>139075</v>
      </c>
      <c r="I17" s="29">
        <f t="shared" si="3"/>
        <v>255930</v>
      </c>
      <c r="J17" s="43">
        <f t="shared" si="4"/>
        <v>-0.45658969249404135</v>
      </c>
    </row>
    <row r="18" spans="1:10" s="23" customFormat="1" ht="12.75">
      <c r="A18" s="20" t="s">
        <v>31</v>
      </c>
      <c r="B18" s="40">
        <v>0</v>
      </c>
      <c r="C18" s="56">
        <v>0</v>
      </c>
      <c r="D18" s="43" t="e">
        <f>B18/C18-1</f>
        <v>#DIV/0!</v>
      </c>
      <c r="E18" s="40">
        <v>481014.49753</v>
      </c>
      <c r="F18" s="56">
        <v>304339</v>
      </c>
      <c r="G18" s="43">
        <f>E18/F18-1</f>
        <v>0.580522041309198</v>
      </c>
      <c r="H18" s="39">
        <f>B18+E18</f>
        <v>481014.49753</v>
      </c>
      <c r="I18" s="29">
        <f>C18+F18</f>
        <v>304339</v>
      </c>
      <c r="J18" s="43">
        <f>H18/I18-1</f>
        <v>0.580522041309198</v>
      </c>
    </row>
    <row r="19" spans="1:10" s="23" customFormat="1" ht="12.75">
      <c r="A19" s="20" t="s">
        <v>16</v>
      </c>
      <c r="B19" s="24">
        <v>263793</v>
      </c>
      <c r="C19" s="57">
        <v>207160</v>
      </c>
      <c r="D19" s="43">
        <f t="shared" si="0"/>
        <v>0.27337806526356445</v>
      </c>
      <c r="E19" s="24">
        <v>1934482</v>
      </c>
      <c r="F19" s="57">
        <v>1676120</v>
      </c>
      <c r="G19" s="43">
        <f t="shared" si="1"/>
        <v>0.15414290146290233</v>
      </c>
      <c r="H19" s="39">
        <f t="shared" si="2"/>
        <v>2198275</v>
      </c>
      <c r="I19" s="29">
        <f t="shared" si="3"/>
        <v>1883280</v>
      </c>
      <c r="J19" s="43">
        <f t="shared" si="4"/>
        <v>0.16725871883097576</v>
      </c>
    </row>
    <row r="20" spans="1:10" s="23" customFormat="1" ht="12.75">
      <c r="A20" s="20" t="s">
        <v>29</v>
      </c>
      <c r="B20" s="24">
        <v>291110</v>
      </c>
      <c r="C20" s="57">
        <v>331158</v>
      </c>
      <c r="D20" s="43">
        <f t="shared" si="0"/>
        <v>-0.1209332101293038</v>
      </c>
      <c r="E20" s="24">
        <v>661055</v>
      </c>
      <c r="F20" s="57">
        <v>418527</v>
      </c>
      <c r="G20" s="43">
        <f t="shared" si="1"/>
        <v>0.5794799379729385</v>
      </c>
      <c r="H20" s="39">
        <f t="shared" si="2"/>
        <v>952165</v>
      </c>
      <c r="I20" s="29">
        <f t="shared" si="3"/>
        <v>749685</v>
      </c>
      <c r="J20" s="43">
        <f t="shared" si="4"/>
        <v>0.2700867697766396</v>
      </c>
    </row>
    <row r="21" spans="1:10" s="23" customFormat="1" ht="12.75">
      <c r="A21" s="20" t="s">
        <v>33</v>
      </c>
      <c r="B21" s="24">
        <v>984213.80443</v>
      </c>
      <c r="C21" s="57">
        <v>917549.37296</v>
      </c>
      <c r="D21" s="43">
        <f t="shared" si="0"/>
        <v>0.07265487115417191</v>
      </c>
      <c r="E21" s="24">
        <v>804036.84764</v>
      </c>
      <c r="F21" s="57">
        <v>797134.93105</v>
      </c>
      <c r="G21" s="43">
        <f t="shared" si="1"/>
        <v>0.008658404394483954</v>
      </c>
      <c r="H21" s="39">
        <f t="shared" si="2"/>
        <v>1788250.65207</v>
      </c>
      <c r="I21" s="29">
        <f t="shared" si="3"/>
        <v>1714684.30401</v>
      </c>
      <c r="J21" s="43">
        <f t="shared" si="4"/>
        <v>0.04290372746047533</v>
      </c>
    </row>
    <row r="22" spans="1:10" s="23" customFormat="1" ht="12.75">
      <c r="A22" s="20" t="s">
        <v>34</v>
      </c>
      <c r="B22" s="24">
        <v>24637.270971793</v>
      </c>
      <c r="C22" s="57">
        <v>19066.55159</v>
      </c>
      <c r="D22" s="43">
        <f>B22/C22-1</f>
        <v>0.2921723603504016</v>
      </c>
      <c r="E22" s="24">
        <v>1069031.01055769</v>
      </c>
      <c r="F22" s="57">
        <v>832672.765642252</v>
      </c>
      <c r="G22" s="43">
        <f>E22/F22-1</f>
        <v>0.2838549003498769</v>
      </c>
      <c r="H22" s="39">
        <f>B22+E22</f>
        <v>1093668.281529483</v>
      </c>
      <c r="I22" s="29">
        <f>C22+F22</f>
        <v>851739.3172322521</v>
      </c>
      <c r="J22" s="43">
        <f>H22/I22-1</f>
        <v>0.28404109027558455</v>
      </c>
    </row>
    <row r="23" spans="1:10" s="23" customFormat="1" ht="12.75">
      <c r="A23" s="20" t="s">
        <v>30</v>
      </c>
      <c r="B23" s="24">
        <v>81397</v>
      </c>
      <c r="C23" s="57">
        <v>100093</v>
      </c>
      <c r="D23" s="43">
        <f t="shared" si="0"/>
        <v>-0.1867862887514612</v>
      </c>
      <c r="E23" s="24">
        <v>12266</v>
      </c>
      <c r="F23" s="57">
        <v>15607</v>
      </c>
      <c r="G23" s="43">
        <f t="shared" si="1"/>
        <v>-0.21407060934196198</v>
      </c>
      <c r="H23" s="39">
        <f t="shared" si="2"/>
        <v>93663</v>
      </c>
      <c r="I23" s="29">
        <f t="shared" si="3"/>
        <v>115700</v>
      </c>
      <c r="J23" s="43">
        <f t="shared" si="4"/>
        <v>-0.190466724286949</v>
      </c>
    </row>
    <row r="24" spans="1:10" s="23" customFormat="1" ht="12.75">
      <c r="A24" s="20" t="s">
        <v>18</v>
      </c>
      <c r="B24" s="24">
        <v>0.14823</v>
      </c>
      <c r="C24" s="57">
        <v>10375.97897</v>
      </c>
      <c r="D24" s="43">
        <f t="shared" si="0"/>
        <v>-0.9999857141190794</v>
      </c>
      <c r="E24" s="24">
        <v>1850779.41919</v>
      </c>
      <c r="F24" s="57">
        <v>1598669.69987</v>
      </c>
      <c r="G24" s="43">
        <f t="shared" si="1"/>
        <v>0.1576996920255016</v>
      </c>
      <c r="H24" s="39">
        <f t="shared" si="2"/>
        <v>1850779.56742</v>
      </c>
      <c r="I24" s="29">
        <f t="shared" si="3"/>
        <v>1609045.67884</v>
      </c>
      <c r="J24" s="43">
        <f t="shared" si="4"/>
        <v>0.15023432321341668</v>
      </c>
    </row>
    <row r="25" spans="1:10" s="23" customFormat="1" ht="13.5" customHeight="1">
      <c r="A25" s="20" t="s">
        <v>15</v>
      </c>
      <c r="B25" s="24">
        <v>1974933.525</v>
      </c>
      <c r="C25" s="57">
        <v>2123341.351</v>
      </c>
      <c r="D25" s="43">
        <f t="shared" si="0"/>
        <v>-0.0698935316877366</v>
      </c>
      <c r="E25" s="24">
        <v>1439508.999</v>
      </c>
      <c r="F25" s="57">
        <v>995442.896</v>
      </c>
      <c r="G25" s="43">
        <f t="shared" si="1"/>
        <v>0.4460990226404711</v>
      </c>
      <c r="H25" s="39">
        <f t="shared" si="2"/>
        <v>3414442.524</v>
      </c>
      <c r="I25" s="29">
        <f t="shared" si="3"/>
        <v>3118784.2469999995</v>
      </c>
      <c r="J25" s="43">
        <f t="shared" si="4"/>
        <v>0.09479920814798204</v>
      </c>
    </row>
    <row r="26" spans="1:10" s="23" customFormat="1" ht="12.75">
      <c r="A26" s="20" t="s">
        <v>27</v>
      </c>
      <c r="B26" s="24">
        <v>1129094</v>
      </c>
      <c r="C26" s="57">
        <v>1243297</v>
      </c>
      <c r="D26" s="43">
        <f t="shared" si="0"/>
        <v>-0.09185496305388008</v>
      </c>
      <c r="E26" s="24">
        <v>912329</v>
      </c>
      <c r="F26" s="57">
        <v>515629</v>
      </c>
      <c r="G26" s="43">
        <f t="shared" si="1"/>
        <v>0.7693516074541966</v>
      </c>
      <c r="H26" s="39">
        <f t="shared" si="2"/>
        <v>2041423</v>
      </c>
      <c r="I26" s="29">
        <f t="shared" si="3"/>
        <v>1758926</v>
      </c>
      <c r="J26" s="43">
        <f>H26/I26-1</f>
        <v>0.16060766626907563</v>
      </c>
    </row>
    <row r="27" spans="1:10" s="23" customFormat="1" ht="13.5" thickBot="1">
      <c r="A27" s="20" t="s">
        <v>26</v>
      </c>
      <c r="B27" s="41">
        <v>3591838.17309</v>
      </c>
      <c r="C27" s="58">
        <v>2922601.42173</v>
      </c>
      <c r="D27" s="43">
        <f t="shared" si="0"/>
        <v>0.2289866645462224</v>
      </c>
      <c r="E27" s="41">
        <v>156528.77984</v>
      </c>
      <c r="F27" s="58">
        <v>237827.88851</v>
      </c>
      <c r="G27" s="43">
        <f t="shared" si="1"/>
        <v>-0.3418400978091415</v>
      </c>
      <c r="H27" s="39">
        <f t="shared" si="2"/>
        <v>3748366.95293</v>
      </c>
      <c r="I27" s="29">
        <f t="shared" si="3"/>
        <v>3160429.31024</v>
      </c>
      <c r="J27" s="43">
        <f t="shared" si="4"/>
        <v>0.18603094231060413</v>
      </c>
    </row>
    <row r="28" spans="1:10" ht="23.25" customHeight="1" thickBot="1">
      <c r="A28" s="22" t="s">
        <v>0</v>
      </c>
      <c r="B28" s="17">
        <f>SUM(B15:B27)</f>
        <v>8664380.284501793</v>
      </c>
      <c r="C28" s="38">
        <f>SUM(C15:C27)</f>
        <v>8135245.203919999</v>
      </c>
      <c r="D28" s="44">
        <f>B28/(C28)-1</f>
        <v>0.06504230263727373</v>
      </c>
      <c r="E28" s="17">
        <f>SUM(E15:E27)</f>
        <v>9533124.43824769</v>
      </c>
      <c r="F28" s="38">
        <f>SUM(F15:F27)</f>
        <v>7713356.827042251</v>
      </c>
      <c r="G28" s="44">
        <f>E28/(F28)-1</f>
        <v>0.23592420939551473</v>
      </c>
      <c r="H28" s="17">
        <f>SUM(H15:H27)</f>
        <v>18197504.722749483</v>
      </c>
      <c r="I28" s="46">
        <f>C28+F28</f>
        <v>15848602.030962251</v>
      </c>
      <c r="J28" s="44">
        <f>H28/(I28)-1</f>
        <v>0.14820882543446756</v>
      </c>
    </row>
    <row r="29" spans="7:10" s="2" customFormat="1" ht="13.5" customHeight="1">
      <c r="G29" s="7"/>
      <c r="H29" s="7"/>
      <c r="I29" s="7"/>
      <c r="J29" s="7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2:10" ht="12.75">
      <c r="B32" s="5"/>
      <c r="C32" s="5"/>
      <c r="D32" s="5"/>
      <c r="E32" s="5"/>
      <c r="F32" s="5"/>
      <c r="G32" s="5"/>
      <c r="H32" s="5"/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2:10" ht="12" customHeight="1">
      <c r="B34" s="5"/>
      <c r="C34" s="5"/>
      <c r="D34" s="5"/>
      <c r="E34" s="5"/>
      <c r="F34" s="5"/>
      <c r="G34" s="5"/>
      <c r="H34" s="5"/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2:10" ht="12.75">
      <c r="B37" s="5"/>
      <c r="C37" s="5"/>
      <c r="D37" s="5"/>
      <c r="E37" s="5"/>
      <c r="F37" s="5"/>
      <c r="G37" s="5"/>
      <c r="H37" s="5"/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spans="2:10" ht="12.75">
      <c r="B39" s="5"/>
      <c r="C39" s="5"/>
      <c r="D39" s="5"/>
      <c r="E39" s="5"/>
      <c r="F39" s="5"/>
      <c r="G39" s="5"/>
      <c r="H39" s="5"/>
      <c r="I39" s="5"/>
      <c r="J39" s="5"/>
    </row>
    <row r="40" spans="2:10" ht="12.75">
      <c r="B40" s="5"/>
      <c r="C40" s="5"/>
      <c r="D40" s="5"/>
      <c r="E40" s="5"/>
      <c r="F40" s="5"/>
      <c r="G40" s="5"/>
      <c r="H40" s="5"/>
      <c r="I40" s="5"/>
      <c r="J40" s="5"/>
    </row>
    <row r="41" spans="2:10" ht="12.75">
      <c r="B41" s="5"/>
      <c r="C41" s="5"/>
      <c r="D41" s="5"/>
      <c r="E41" s="5"/>
      <c r="F41" s="5"/>
      <c r="G41" s="5"/>
      <c r="H41" s="5"/>
      <c r="I41" s="5"/>
      <c r="J41" s="5"/>
    </row>
    <row r="42" spans="2:10" ht="12.75">
      <c r="B42" s="5"/>
      <c r="C42" s="5"/>
      <c r="D42" s="5"/>
      <c r="E42" s="5"/>
      <c r="F42" s="5"/>
      <c r="G42" s="5"/>
      <c r="H42" s="5"/>
      <c r="I42" s="5"/>
      <c r="J42" s="5"/>
    </row>
  </sheetData>
  <sheetProtection/>
  <mergeCells count="10">
    <mergeCell ref="A10:J10"/>
    <mergeCell ref="A3:J3"/>
    <mergeCell ref="A1:J1"/>
    <mergeCell ref="B11:J11"/>
    <mergeCell ref="A11:A14"/>
    <mergeCell ref="B13:D13"/>
    <mergeCell ref="E13:G13"/>
    <mergeCell ref="B12:J12"/>
    <mergeCell ref="H13:J13"/>
    <mergeCell ref="A7:J7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90" r:id="rId1"/>
  <headerFooter alignWithMargins="0">
    <oddHeader>&amp;C&amp;"Arial,Negrito"&amp;20ALF -&amp;18 &amp;20Associação Portuguesa de Leasing, Factoring e Renting</oddHeader>
    <oddFooter>&amp;L&amp;D&amp;F&amp;R&amp;P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workbookViewId="0" topLeftCell="A5">
      <selection activeCell="N30" sqref="N30"/>
    </sheetView>
  </sheetViews>
  <sheetFormatPr defaultColWidth="9.140625" defaultRowHeight="12.75"/>
  <cols>
    <col min="1" max="1" width="33.140625" style="2" customWidth="1"/>
    <col min="2" max="3" width="11.7109375" style="0" customWidth="1"/>
    <col min="4" max="4" width="8.00390625" style="0" bestFit="1" customWidth="1"/>
    <col min="5" max="6" width="11.7109375" style="0" customWidth="1"/>
    <col min="7" max="7" width="8.00390625" style="0" bestFit="1" customWidth="1"/>
    <col min="8" max="9" width="11.7109375" style="0" customWidth="1"/>
    <col min="10" max="10" width="8.57421875" style="0" customWidth="1"/>
    <col min="11" max="12" width="11.7109375" style="0" customWidth="1"/>
    <col min="13" max="13" width="8.00390625" style="0" bestFit="1" customWidth="1"/>
    <col min="14" max="15" width="11.7109375" style="0" customWidth="1"/>
    <col min="16" max="16" width="8.00390625" style="0" bestFit="1" customWidth="1"/>
  </cols>
  <sheetData>
    <row r="1" spans="1:16" ht="23.25" thickBot="1">
      <c r="A1" s="68" t="s">
        <v>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5">
      <c r="A3" s="67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1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2:16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81" t="s">
        <v>24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2:16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 t="s">
        <v>8</v>
      </c>
      <c r="P7" s="3"/>
    </row>
    <row r="8" spans="2:16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2.5" customHeight="1" thickBot="1">
      <c r="A10" s="66" t="s">
        <v>25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</row>
    <row r="11" spans="1:16" s="1" customFormat="1" ht="23.25" customHeight="1" thickBot="1">
      <c r="A11" s="16"/>
      <c r="B11" s="83" t="s">
        <v>13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s="1" customFormat="1" ht="21" customHeight="1" thickBot="1">
      <c r="A12" s="9" t="s">
        <v>6</v>
      </c>
      <c r="B12" s="77" t="s">
        <v>12</v>
      </c>
      <c r="C12" s="77"/>
      <c r="D12" s="77"/>
      <c r="E12" s="77"/>
      <c r="F12" s="77"/>
      <c r="G12" s="87"/>
      <c r="H12" s="87"/>
      <c r="I12" s="87"/>
      <c r="J12" s="87"/>
      <c r="K12" s="77" t="s">
        <v>7</v>
      </c>
      <c r="L12" s="77"/>
      <c r="M12" s="77"/>
      <c r="N12" s="88" t="s">
        <v>14</v>
      </c>
      <c r="O12" s="88"/>
      <c r="P12" s="88"/>
    </row>
    <row r="13" spans="1:16" s="1" customFormat="1" ht="21.75" customHeight="1" thickBot="1">
      <c r="A13" s="9"/>
      <c r="B13" s="77" t="s">
        <v>4</v>
      </c>
      <c r="C13" s="77"/>
      <c r="D13" s="77"/>
      <c r="E13" s="77" t="s">
        <v>5</v>
      </c>
      <c r="F13" s="77"/>
      <c r="G13" s="77"/>
      <c r="H13" s="77" t="s">
        <v>1</v>
      </c>
      <c r="I13" s="77"/>
      <c r="J13" s="77"/>
      <c r="K13" s="77"/>
      <c r="L13" s="77"/>
      <c r="M13" s="77"/>
      <c r="N13" s="88"/>
      <c r="O13" s="88"/>
      <c r="P13" s="88"/>
    </row>
    <row r="14" spans="1:16" s="1" customFormat="1" ht="21.75" customHeight="1" thickBot="1">
      <c r="A14" s="21"/>
      <c r="B14" s="36">
        <v>2022</v>
      </c>
      <c r="C14" s="36">
        <v>2021</v>
      </c>
      <c r="D14" s="36" t="s">
        <v>20</v>
      </c>
      <c r="E14" s="36">
        <v>2022</v>
      </c>
      <c r="F14" s="36">
        <v>2021</v>
      </c>
      <c r="G14" s="36" t="s">
        <v>20</v>
      </c>
      <c r="H14" s="36">
        <v>2022</v>
      </c>
      <c r="I14" s="36">
        <v>2021</v>
      </c>
      <c r="J14" s="36" t="s">
        <v>20</v>
      </c>
      <c r="K14" s="36">
        <v>2022</v>
      </c>
      <c r="L14" s="36">
        <v>2021</v>
      </c>
      <c r="M14" s="36" t="s">
        <v>20</v>
      </c>
      <c r="N14" s="36">
        <v>2022</v>
      </c>
      <c r="O14" s="36">
        <v>2021</v>
      </c>
      <c r="P14" s="36" t="s">
        <v>20</v>
      </c>
    </row>
    <row r="15" spans="1:16" s="23" customFormat="1" ht="12.75">
      <c r="A15" s="20" t="s">
        <v>32</v>
      </c>
      <c r="B15" s="24">
        <v>0</v>
      </c>
      <c r="C15" s="57">
        <v>0</v>
      </c>
      <c r="D15" s="37" t="e">
        <f>B15/C15-1</f>
        <v>#DIV/0!</v>
      </c>
      <c r="E15" s="24">
        <v>0</v>
      </c>
      <c r="F15" s="57">
        <v>0</v>
      </c>
      <c r="G15" s="37" t="e">
        <f>E15/F15-1</f>
        <v>#DIV/0!</v>
      </c>
      <c r="H15" s="24">
        <f>B15+E15</f>
        <v>0</v>
      </c>
      <c r="I15" s="28">
        <f>C15+F15</f>
        <v>0</v>
      </c>
      <c r="J15" s="37" t="e">
        <f>H15/I15-1</f>
        <v>#DIV/0!</v>
      </c>
      <c r="K15" s="27">
        <v>445961.19737</v>
      </c>
      <c r="L15" s="61">
        <v>390069.32601</v>
      </c>
      <c r="M15" s="37">
        <f>K15/L15-1</f>
        <v>0.1432870201092591</v>
      </c>
      <c r="N15" s="26">
        <f>K15+H15+'Ind Produção - 1'!H15</f>
        <v>842342.4446400001</v>
      </c>
      <c r="O15" s="30">
        <f>L15+I15+'Ind Produção - 1'!I15</f>
        <v>716128.49965</v>
      </c>
      <c r="P15" s="37">
        <f>N15/O15-1</f>
        <v>0.17624482903792527</v>
      </c>
    </row>
    <row r="16" spans="1:16" s="23" customFormat="1" ht="12.75">
      <c r="A16" s="20" t="s">
        <v>28</v>
      </c>
      <c r="B16" s="24"/>
      <c r="C16" s="57"/>
      <c r="D16" s="37" t="e">
        <f aca="true" t="shared" si="0" ref="D16:D27">B16/C16-1</f>
        <v>#DIV/0!</v>
      </c>
      <c r="E16" s="24"/>
      <c r="F16" s="57"/>
      <c r="G16" s="37" t="e">
        <f aca="true" t="shared" si="1" ref="G16:G27">E16/F16-1</f>
        <v>#DIV/0!</v>
      </c>
      <c r="H16" s="24">
        <f aca="true" t="shared" si="2" ref="H16:H27">B16+E16</f>
        <v>0</v>
      </c>
      <c r="I16" s="28">
        <f aca="true" t="shared" si="3" ref="I16:I27">C16+F16</f>
        <v>0</v>
      </c>
      <c r="J16" s="37" t="e">
        <f aca="true" t="shared" si="4" ref="J16:J27">H16/I16-1</f>
        <v>#DIV/0!</v>
      </c>
      <c r="K16" s="27"/>
      <c r="L16" s="61"/>
      <c r="M16" s="37" t="e">
        <f aca="true" t="shared" si="5" ref="M16:M27">K16/L16-1</f>
        <v>#DIV/0!</v>
      </c>
      <c r="N16" s="26">
        <f>K16+H16+'Ind Produção - 1'!H16</f>
        <v>0</v>
      </c>
      <c r="O16" s="30">
        <f>L16+I16+'Ind Produção - 1'!I16</f>
        <v>0</v>
      </c>
      <c r="P16" s="37" t="e">
        <f aca="true" t="shared" si="6" ref="P16:P27">N16/O16-1</f>
        <v>#DIV/0!</v>
      </c>
    </row>
    <row r="17" spans="1:16" s="23" customFormat="1" ht="12.75">
      <c r="A17" s="20" t="s">
        <v>17</v>
      </c>
      <c r="B17" s="24">
        <v>109022</v>
      </c>
      <c r="C17" s="57">
        <v>10587</v>
      </c>
      <c r="D17" s="37">
        <f t="shared" si="0"/>
        <v>9.297723623311608</v>
      </c>
      <c r="E17" s="24">
        <v>95487</v>
      </c>
      <c r="F17" s="57">
        <v>139712</v>
      </c>
      <c r="G17" s="37">
        <f t="shared" si="1"/>
        <v>-0.31654403344021986</v>
      </c>
      <c r="H17" s="24">
        <f t="shared" si="2"/>
        <v>204509</v>
      </c>
      <c r="I17" s="28">
        <f t="shared" si="3"/>
        <v>150299</v>
      </c>
      <c r="J17" s="37">
        <f t="shared" si="4"/>
        <v>0.36068104245537236</v>
      </c>
      <c r="K17" s="27">
        <v>517958</v>
      </c>
      <c r="L17" s="61">
        <v>388896</v>
      </c>
      <c r="M17" s="37">
        <f t="shared" si="5"/>
        <v>0.3318676458487617</v>
      </c>
      <c r="N17" s="26">
        <f>K17+H17+'Ind Produção - 1'!H17</f>
        <v>861542</v>
      </c>
      <c r="O17" s="30">
        <f>L17+I17+'Ind Produção - 1'!I17</f>
        <v>795125</v>
      </c>
      <c r="P17" s="37">
        <f t="shared" si="6"/>
        <v>0.08353026253733686</v>
      </c>
    </row>
    <row r="18" spans="1:16" s="23" customFormat="1" ht="12.75">
      <c r="A18" s="20" t="s">
        <v>31</v>
      </c>
      <c r="B18" s="25">
        <v>0</v>
      </c>
      <c r="C18" s="59">
        <v>0</v>
      </c>
      <c r="D18" s="37" t="e">
        <f>B18/C18-1</f>
        <v>#DIV/0!</v>
      </c>
      <c r="E18" s="25">
        <v>0</v>
      </c>
      <c r="F18" s="59">
        <v>0</v>
      </c>
      <c r="G18" s="37" t="e">
        <f>E18/F18-1</f>
        <v>#DIV/0!</v>
      </c>
      <c r="H18" s="24">
        <f>B18+E18</f>
        <v>0</v>
      </c>
      <c r="I18" s="28">
        <f>C18+F18</f>
        <v>0</v>
      </c>
      <c r="J18" s="37" t="e">
        <f>H18/I18-1</f>
        <v>#DIV/0!</v>
      </c>
      <c r="K18" s="27">
        <v>0</v>
      </c>
      <c r="L18" s="61">
        <v>0</v>
      </c>
      <c r="M18" s="37" t="e">
        <f>K18/L18-1</f>
        <v>#DIV/0!</v>
      </c>
      <c r="N18" s="26">
        <f>K18+H18+'Ind Produção - 1'!H18</f>
        <v>481014.49753</v>
      </c>
      <c r="O18" s="30">
        <f>L18+I18+'Ind Produção - 1'!I18</f>
        <v>304339</v>
      </c>
      <c r="P18" s="37">
        <f>N18/O18-1</f>
        <v>0.580522041309198</v>
      </c>
    </row>
    <row r="19" spans="1:16" s="23" customFormat="1" ht="12.75">
      <c r="A19" s="20" t="s">
        <v>16</v>
      </c>
      <c r="B19" s="24">
        <v>13972</v>
      </c>
      <c r="C19" s="57">
        <v>13793</v>
      </c>
      <c r="D19" s="37">
        <f t="shared" si="0"/>
        <v>0.012977597331979895</v>
      </c>
      <c r="E19" s="24">
        <v>966068</v>
      </c>
      <c r="F19" s="57">
        <v>794402</v>
      </c>
      <c r="G19" s="37">
        <f t="shared" si="1"/>
        <v>0.21609462211827268</v>
      </c>
      <c r="H19" s="24">
        <f t="shared" si="2"/>
        <v>980040</v>
      </c>
      <c r="I19" s="28">
        <f t="shared" si="3"/>
        <v>808195</v>
      </c>
      <c r="J19" s="37">
        <f t="shared" si="4"/>
        <v>0.21262814048589762</v>
      </c>
      <c r="K19" s="27">
        <v>327</v>
      </c>
      <c r="L19" s="61">
        <v>331</v>
      </c>
      <c r="M19" s="37">
        <f t="shared" si="5"/>
        <v>-0.012084592145015116</v>
      </c>
      <c r="N19" s="26">
        <f>K19+H19+'Ind Produção - 1'!H19</f>
        <v>3178642</v>
      </c>
      <c r="O19" s="30">
        <f>L19+I19+'Ind Produção - 1'!I19</f>
        <v>2691806</v>
      </c>
      <c r="P19" s="37">
        <f t="shared" si="6"/>
        <v>0.18085850168994355</v>
      </c>
    </row>
    <row r="20" spans="1:16" s="23" customFormat="1" ht="12.75">
      <c r="A20" s="20" t="s">
        <v>29</v>
      </c>
      <c r="B20" s="24">
        <v>443</v>
      </c>
      <c r="C20" s="57">
        <v>1849</v>
      </c>
      <c r="D20" s="37">
        <f t="shared" si="0"/>
        <v>-0.7604110329908058</v>
      </c>
      <c r="E20" s="24">
        <v>79198</v>
      </c>
      <c r="F20" s="57">
        <v>51528</v>
      </c>
      <c r="G20" s="37">
        <f t="shared" si="1"/>
        <v>0.5369895978885266</v>
      </c>
      <c r="H20" s="24">
        <f t="shared" si="2"/>
        <v>79641</v>
      </c>
      <c r="I20" s="28">
        <f t="shared" si="3"/>
        <v>53377</v>
      </c>
      <c r="J20" s="37">
        <f t="shared" si="4"/>
        <v>0.49204713640706665</v>
      </c>
      <c r="K20" s="27">
        <v>2211309</v>
      </c>
      <c r="L20" s="61">
        <v>1803108</v>
      </c>
      <c r="M20" s="37">
        <f t="shared" si="5"/>
        <v>0.2263874376909203</v>
      </c>
      <c r="N20" s="26">
        <f>K20+H20+'Ind Produção - 1'!H20</f>
        <v>3243115</v>
      </c>
      <c r="O20" s="30">
        <f>L20+I20+'Ind Produção - 1'!I20</f>
        <v>2606170</v>
      </c>
      <c r="P20" s="37">
        <f t="shared" si="6"/>
        <v>0.24439886883818018</v>
      </c>
    </row>
    <row r="21" spans="1:16" s="23" customFormat="1" ht="13.5" customHeight="1">
      <c r="A21" s="20" t="s">
        <v>33</v>
      </c>
      <c r="B21" s="25">
        <v>186941.99675</v>
      </c>
      <c r="C21" s="59">
        <v>151494.1819</v>
      </c>
      <c r="D21" s="37">
        <f t="shared" si="0"/>
        <v>0.23398796181756198</v>
      </c>
      <c r="E21" s="25">
        <v>419991.94813</v>
      </c>
      <c r="F21" s="59">
        <v>424301.81962</v>
      </c>
      <c r="G21" s="37">
        <f t="shared" si="1"/>
        <v>-0.010157560704924462</v>
      </c>
      <c r="H21" s="24">
        <f t="shared" si="2"/>
        <v>606933.94488</v>
      </c>
      <c r="I21" s="28">
        <f t="shared" si="3"/>
        <v>575796.00152</v>
      </c>
      <c r="J21" s="37">
        <f t="shared" si="4"/>
        <v>0.054078081955764246</v>
      </c>
      <c r="K21" s="27">
        <v>3564376.60075</v>
      </c>
      <c r="L21" s="61">
        <v>2555916.11771</v>
      </c>
      <c r="M21" s="37">
        <f t="shared" si="5"/>
        <v>0.3945593034342383</v>
      </c>
      <c r="N21" s="26">
        <f>K21+H21+'Ind Produção - 1'!H21</f>
        <v>5959561.1977</v>
      </c>
      <c r="O21" s="30">
        <f>L21+I21+'Ind Produção - 1'!I21</f>
        <v>4846396.42324</v>
      </c>
      <c r="P21" s="37">
        <f t="shared" si="6"/>
        <v>0.22968917051894966</v>
      </c>
    </row>
    <row r="22" spans="1:16" s="23" customFormat="1" ht="12.75">
      <c r="A22" s="20" t="s">
        <v>34</v>
      </c>
      <c r="B22" s="25">
        <v>0</v>
      </c>
      <c r="C22" s="59">
        <v>0</v>
      </c>
      <c r="D22" s="37" t="e">
        <f>B22/C22-1</f>
        <v>#DIV/0!</v>
      </c>
      <c r="E22" s="25">
        <v>1513351.44911795</v>
      </c>
      <c r="F22" s="59">
        <v>1178748.96195385</v>
      </c>
      <c r="G22" s="37">
        <f>E22/F22-1</f>
        <v>0.28386238118884566</v>
      </c>
      <c r="H22" s="24">
        <f>B22+E22</f>
        <v>1513351.44911795</v>
      </c>
      <c r="I22" s="28">
        <f>C22+F22</f>
        <v>1178748.96195385</v>
      </c>
      <c r="J22" s="37">
        <f>H22/I22-1</f>
        <v>0.28386238118884566</v>
      </c>
      <c r="K22" s="27">
        <v>224850.495995444</v>
      </c>
      <c r="L22" s="61">
        <v>175052.39208</v>
      </c>
      <c r="M22" s="37">
        <f>K22/L22-1</f>
        <v>0.28447542660648706</v>
      </c>
      <c r="N22" s="26">
        <f>K22+H22+'Ind Produção - 1'!H22</f>
        <v>2831870.226642877</v>
      </c>
      <c r="O22" s="30">
        <f>L22+I22+'Ind Produção - 1'!I22</f>
        <v>2205540.671266102</v>
      </c>
      <c r="P22" s="37">
        <f>N22/O22-1</f>
        <v>0.28398005239106605</v>
      </c>
    </row>
    <row r="23" spans="1:16" s="23" customFormat="1" ht="12.75">
      <c r="A23" s="20" t="s">
        <v>30</v>
      </c>
      <c r="B23" s="25">
        <v>0</v>
      </c>
      <c r="C23" s="59">
        <v>0</v>
      </c>
      <c r="D23" s="37" t="e">
        <f t="shared" si="0"/>
        <v>#DIV/0!</v>
      </c>
      <c r="E23" s="25">
        <v>2488</v>
      </c>
      <c r="F23" s="59">
        <v>260</v>
      </c>
      <c r="G23" s="37">
        <f t="shared" si="1"/>
        <v>8.569230769230769</v>
      </c>
      <c r="H23" s="24">
        <f t="shared" si="2"/>
        <v>2488</v>
      </c>
      <c r="I23" s="28">
        <f t="shared" si="3"/>
        <v>260</v>
      </c>
      <c r="J23" s="37">
        <f t="shared" si="4"/>
        <v>8.569230769230769</v>
      </c>
      <c r="K23" s="27">
        <v>266409</v>
      </c>
      <c r="L23" s="61">
        <v>167376</v>
      </c>
      <c r="M23" s="37">
        <f t="shared" si="5"/>
        <v>0.5916798107255521</v>
      </c>
      <c r="N23" s="26">
        <f>K23+H23+'Ind Produção - 1'!H23</f>
        <v>362560</v>
      </c>
      <c r="O23" s="30">
        <f>L23+I23+'Ind Produção - 1'!I23</f>
        <v>283336</v>
      </c>
      <c r="P23" s="37">
        <f t="shared" si="6"/>
        <v>0.27961148600954333</v>
      </c>
    </row>
    <row r="24" spans="1:16" s="23" customFormat="1" ht="12.75">
      <c r="A24" s="20" t="s">
        <v>18</v>
      </c>
      <c r="B24" s="25">
        <v>0</v>
      </c>
      <c r="C24" s="59">
        <v>0</v>
      </c>
      <c r="D24" s="37" t="e">
        <f t="shared" si="0"/>
        <v>#DIV/0!</v>
      </c>
      <c r="E24" s="25">
        <v>0</v>
      </c>
      <c r="F24" s="59">
        <v>0</v>
      </c>
      <c r="G24" s="37" t="e">
        <f t="shared" si="1"/>
        <v>#DIV/0!</v>
      </c>
      <c r="H24" s="24">
        <f t="shared" si="2"/>
        <v>0</v>
      </c>
      <c r="I24" s="28">
        <f t="shared" si="3"/>
        <v>0</v>
      </c>
      <c r="J24" s="37" t="e">
        <f t="shared" si="4"/>
        <v>#DIV/0!</v>
      </c>
      <c r="K24" s="27">
        <v>36511.94188</v>
      </c>
      <c r="L24" s="61">
        <v>37988.28703</v>
      </c>
      <c r="M24" s="37">
        <f t="shared" si="5"/>
        <v>-0.038863167187141334</v>
      </c>
      <c r="N24" s="26">
        <f>K24+H24+'Ind Produção - 1'!H24</f>
        <v>1887291.5093</v>
      </c>
      <c r="O24" s="30">
        <f>L24+I24+'Ind Produção - 1'!I24</f>
        <v>1647033.96587</v>
      </c>
      <c r="P24" s="37">
        <f t="shared" si="6"/>
        <v>0.14587285290324337</v>
      </c>
    </row>
    <row r="25" spans="1:16" s="23" customFormat="1" ht="13.5" customHeight="1">
      <c r="A25" s="20" t="s">
        <v>15</v>
      </c>
      <c r="B25" s="25">
        <v>2094.145</v>
      </c>
      <c r="C25" s="59">
        <v>2687.442</v>
      </c>
      <c r="D25" s="37">
        <f t="shared" si="0"/>
        <v>-0.22076643886640157</v>
      </c>
      <c r="E25" s="25">
        <v>225453.017</v>
      </c>
      <c r="F25" s="59">
        <v>182561.724</v>
      </c>
      <c r="G25" s="37">
        <f t="shared" si="1"/>
        <v>0.2349413231877675</v>
      </c>
      <c r="H25" s="24">
        <f t="shared" si="2"/>
        <v>227547.16199999998</v>
      </c>
      <c r="I25" s="28">
        <f t="shared" si="3"/>
        <v>185249.166</v>
      </c>
      <c r="J25" s="37">
        <f t="shared" si="4"/>
        <v>0.2283302911064118</v>
      </c>
      <c r="K25" s="27">
        <v>6739730.36966005</v>
      </c>
      <c r="L25" s="61">
        <v>5010838.05976007</v>
      </c>
      <c r="M25" s="37">
        <f t="shared" si="5"/>
        <v>0.34503056959353473</v>
      </c>
      <c r="N25" s="26">
        <f>K25+H25+'Ind Produção - 1'!H25</f>
        <v>10381720.05566005</v>
      </c>
      <c r="O25" s="30">
        <f>L25+I25+'Ind Produção - 1'!I25</f>
        <v>8314871.47276007</v>
      </c>
      <c r="P25" s="37">
        <f t="shared" si="6"/>
        <v>0.24857252330009882</v>
      </c>
    </row>
    <row r="26" spans="1:16" s="23" customFormat="1" ht="12.75">
      <c r="A26" s="20" t="s">
        <v>27</v>
      </c>
      <c r="B26" s="25">
        <v>47429</v>
      </c>
      <c r="C26" s="59">
        <v>55831</v>
      </c>
      <c r="D26" s="37">
        <f t="shared" si="0"/>
        <v>-0.15048987121849866</v>
      </c>
      <c r="E26" s="25">
        <v>415741</v>
      </c>
      <c r="F26" s="59">
        <v>403978</v>
      </c>
      <c r="G26" s="37">
        <f t="shared" si="1"/>
        <v>0.02911792226309351</v>
      </c>
      <c r="H26" s="24">
        <f t="shared" si="2"/>
        <v>463170</v>
      </c>
      <c r="I26" s="28">
        <f t="shared" si="3"/>
        <v>459809</v>
      </c>
      <c r="J26" s="37">
        <f t="shared" si="4"/>
        <v>0.007309556794234062</v>
      </c>
      <c r="K26" s="27">
        <v>920224</v>
      </c>
      <c r="L26" s="61">
        <v>871875</v>
      </c>
      <c r="M26" s="37">
        <f t="shared" si="5"/>
        <v>0.05545405017921157</v>
      </c>
      <c r="N26" s="26">
        <f>K26+H26+'Ind Produção - 1'!H26</f>
        <v>3424817</v>
      </c>
      <c r="O26" s="30">
        <f>L26+I26+'Ind Produção - 1'!I26</f>
        <v>3090610</v>
      </c>
      <c r="P26" s="37">
        <f t="shared" si="6"/>
        <v>0.10813625789083714</v>
      </c>
    </row>
    <row r="27" spans="1:16" s="23" customFormat="1" ht="13.5" thickBot="1">
      <c r="A27" s="20" t="s">
        <v>26</v>
      </c>
      <c r="B27" s="42">
        <v>0</v>
      </c>
      <c r="C27" s="60">
        <v>0</v>
      </c>
      <c r="D27" s="37" t="e">
        <f t="shared" si="0"/>
        <v>#DIV/0!</v>
      </c>
      <c r="E27" s="42">
        <v>1314707.9431</v>
      </c>
      <c r="F27" s="60">
        <v>913247.79169</v>
      </c>
      <c r="G27" s="37">
        <f t="shared" si="1"/>
        <v>0.4395960823152747</v>
      </c>
      <c r="H27" s="24">
        <f t="shared" si="2"/>
        <v>1314707.9431</v>
      </c>
      <c r="I27" s="28">
        <f t="shared" si="3"/>
        <v>913247.79169</v>
      </c>
      <c r="J27" s="37">
        <f t="shared" si="4"/>
        <v>0.4395960823152747</v>
      </c>
      <c r="K27" s="47">
        <v>3560767.43942</v>
      </c>
      <c r="L27" s="62">
        <v>2911824.09914</v>
      </c>
      <c r="M27" s="37">
        <f t="shared" si="5"/>
        <v>0.22286488406757266</v>
      </c>
      <c r="N27" s="26">
        <f>K27+H27+'Ind Produção - 1'!H27</f>
        <v>8623842.335450001</v>
      </c>
      <c r="O27" s="30">
        <f>L27+I27+'Ind Produção - 1'!I27</f>
        <v>6985501.2010699995</v>
      </c>
      <c r="P27" s="37">
        <f t="shared" si="6"/>
        <v>0.23453451473590037</v>
      </c>
    </row>
    <row r="28" spans="1:16" ht="23.25" customHeight="1" thickBot="1">
      <c r="A28" s="22" t="s">
        <v>0</v>
      </c>
      <c r="B28" s="17">
        <f>SUM(B15:B27)</f>
        <v>359902.14175</v>
      </c>
      <c r="C28" s="38">
        <f>SUM(C15:C27)</f>
        <v>236241.6239</v>
      </c>
      <c r="D28" s="44">
        <f>B28/(C28)-1</f>
        <v>0.5234493219634526</v>
      </c>
      <c r="E28" s="17">
        <f>SUM(E15:E27)</f>
        <v>5032486.357347949</v>
      </c>
      <c r="F28" s="38">
        <f>SUM(F15:F27)</f>
        <v>4088740.2972638495</v>
      </c>
      <c r="G28" s="44">
        <f>E28/(F28)-1</f>
        <v>0.23081584827376944</v>
      </c>
      <c r="H28" s="48">
        <f>B28+E28</f>
        <v>5392388.49909795</v>
      </c>
      <c r="I28" s="38">
        <f>C28+F28</f>
        <v>4324981.9211638495</v>
      </c>
      <c r="J28" s="44">
        <f>H28/(I28)-1</f>
        <v>0.2468002404150771</v>
      </c>
      <c r="K28" s="17">
        <f>SUM(K15:K27)</f>
        <v>18488425.045075495</v>
      </c>
      <c r="L28" s="38">
        <f>SUM(L15:L27)</f>
        <v>14313274.28173007</v>
      </c>
      <c r="M28" s="44">
        <f>K28/(L28)-1</f>
        <v>0.2916978101002874</v>
      </c>
      <c r="N28" s="17">
        <f>SUM(N15:N27)</f>
        <v>42078318.26692293</v>
      </c>
      <c r="O28" s="46">
        <f>L28+I28+'Ind Produção - 1'!I28</f>
        <v>34486858.23385617</v>
      </c>
      <c r="P28" s="44">
        <f>N28/(O28)-1</f>
        <v>0.22012617042668525</v>
      </c>
    </row>
    <row r="29" spans="2:16" s="2" customFormat="1" ht="13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2.75">
      <c r="A30" s="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8"/>
    </row>
    <row r="31" spans="2:16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54"/>
      <c r="P31" s="3"/>
    </row>
    <row r="32" spans="2:16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9"/>
    </row>
    <row r="33" spans="2:16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"/>
    </row>
    <row r="34" spans="2:16" ht="12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"/>
    </row>
    <row r="35" spans="2:16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"/>
    </row>
    <row r="36" spans="2:16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"/>
    </row>
    <row r="42" spans="2:16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"/>
    </row>
  </sheetData>
  <sheetProtection/>
  <mergeCells count="11">
    <mergeCell ref="B13:D13"/>
    <mergeCell ref="E13:G13"/>
    <mergeCell ref="H13:J13"/>
    <mergeCell ref="K12:M13"/>
    <mergeCell ref="N12:P13"/>
    <mergeCell ref="A3:P3"/>
    <mergeCell ref="B11:P11"/>
    <mergeCell ref="A6:P6"/>
    <mergeCell ref="A1:P1"/>
    <mergeCell ref="A10:P10"/>
    <mergeCell ref="B12:J12"/>
  </mergeCells>
  <printOptions horizontalCentered="1"/>
  <pageMargins left="0.15748031496062992" right="0.4724409448818898" top="1.2598425196850394" bottom="0.2362204724409449" header="0.31496062992125984" footer="0.11811023622047245"/>
  <pageSetup horizontalDpi="300" verticalDpi="300" orientation="landscape" paperSize="9" scale="70" r:id="rId1"/>
  <headerFooter alignWithMargins="0">
    <oddHeader>&amp;C&amp;"Arial,Negrito"&amp;20ALF -&amp;18 &amp;20Associação Portuguesa de Leasing, Factoring e Renting</oddHeader>
    <oddFooter>&amp;L&amp;D&amp;F&amp;R&amp;P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C27" sqref="C27"/>
    </sheetView>
  </sheetViews>
  <sheetFormatPr defaultColWidth="9.140625" defaultRowHeight="12.75"/>
  <cols>
    <col min="1" max="1" width="33.7109375" style="0" customWidth="1"/>
    <col min="2" max="2" width="11.8515625" style="0" customWidth="1"/>
    <col min="3" max="3" width="12.28125" style="0" customWidth="1"/>
    <col min="4" max="4" width="8.57421875" style="0" customWidth="1"/>
    <col min="5" max="5" width="10.7109375" style="0" customWidth="1"/>
    <col min="6" max="6" width="11.28125" style="0" customWidth="1"/>
    <col min="7" max="7" width="9.7109375" style="0" customWidth="1"/>
  </cols>
  <sheetData>
    <row r="1" spans="1:7" ht="12.75">
      <c r="A1" s="89" t="s">
        <v>35</v>
      </c>
      <c r="B1" s="89"/>
      <c r="C1" s="89"/>
      <c r="D1" s="89"/>
      <c r="E1" s="89"/>
      <c r="F1" s="89"/>
      <c r="G1" s="89"/>
    </row>
    <row r="3" spans="1:7" ht="15.75" thickBot="1">
      <c r="A3" s="66" t="s">
        <v>10</v>
      </c>
      <c r="B3" s="66"/>
      <c r="C3" s="66"/>
      <c r="D3" s="66"/>
      <c r="E3" s="66"/>
      <c r="F3" s="66"/>
      <c r="G3" s="66"/>
    </row>
    <row r="4" spans="1:7" ht="19.5" customHeight="1" thickBot="1">
      <c r="A4" s="10"/>
      <c r="B4" s="78" t="s">
        <v>21</v>
      </c>
      <c r="C4" s="79"/>
      <c r="D4" s="79"/>
      <c r="E4" s="79"/>
      <c r="F4" s="79"/>
      <c r="G4" s="80"/>
    </row>
    <row r="5" spans="1:7" ht="19.5" customHeight="1" thickBot="1">
      <c r="A5" s="9" t="s">
        <v>6</v>
      </c>
      <c r="B5" s="90" t="s">
        <v>22</v>
      </c>
      <c r="C5" s="91"/>
      <c r="D5" s="92"/>
      <c r="E5" s="78" t="s">
        <v>19</v>
      </c>
      <c r="F5" s="79"/>
      <c r="G5" s="80"/>
    </row>
    <row r="6" spans="1:7" ht="19.5" customHeight="1" thickBot="1">
      <c r="A6" s="11"/>
      <c r="B6" s="33">
        <v>2022</v>
      </c>
      <c r="C6" s="33">
        <v>2021</v>
      </c>
      <c r="D6" s="34" t="s">
        <v>20</v>
      </c>
      <c r="E6" s="33">
        <v>2022</v>
      </c>
      <c r="F6" s="33">
        <v>2021</v>
      </c>
      <c r="G6" s="34" t="s">
        <v>20</v>
      </c>
    </row>
    <row r="7" spans="1:7" ht="12" customHeight="1">
      <c r="A7" s="20" t="s">
        <v>32</v>
      </c>
      <c r="B7" s="25">
        <v>235261.59856</v>
      </c>
      <c r="C7" s="59">
        <v>204382.01954</v>
      </c>
      <c r="D7" s="35">
        <f>B7/C7-1</f>
        <v>0.15108755207283053</v>
      </c>
      <c r="E7" s="53">
        <v>272292.32799</v>
      </c>
      <c r="F7" s="64">
        <v>238809.12359</v>
      </c>
      <c r="G7" s="35">
        <f>E7/F7-1</f>
        <v>0.14020906695962654</v>
      </c>
    </row>
    <row r="8" spans="1:7" ht="12.75">
      <c r="A8" s="20" t="s">
        <v>28</v>
      </c>
      <c r="B8" s="26"/>
      <c r="C8" s="63"/>
      <c r="D8" s="35" t="e">
        <f aca="true" t="shared" si="0" ref="D8:D19">B8/C8-1</f>
        <v>#DIV/0!</v>
      </c>
      <c r="E8" s="26"/>
      <c r="F8" s="63"/>
      <c r="G8" s="35" t="e">
        <f aca="true" t="shared" si="1" ref="G8:G19">E8/F8-1</f>
        <v>#DIV/0!</v>
      </c>
    </row>
    <row r="9" spans="1:7" ht="12.75">
      <c r="A9" s="20" t="s">
        <v>17</v>
      </c>
      <c r="B9" s="24">
        <v>308367</v>
      </c>
      <c r="C9" s="57">
        <v>185810</v>
      </c>
      <c r="D9" s="35">
        <f t="shared" si="0"/>
        <v>0.6595823690867015</v>
      </c>
      <c r="E9" s="24">
        <v>308652</v>
      </c>
      <c r="F9" s="57">
        <v>186095</v>
      </c>
      <c r="G9" s="35">
        <f t="shared" si="1"/>
        <v>0.6585722346113545</v>
      </c>
    </row>
    <row r="10" spans="1:7" ht="12.75">
      <c r="A10" s="20" t="s">
        <v>31</v>
      </c>
      <c r="B10" s="24">
        <v>230729.1157</v>
      </c>
      <c r="C10" s="57">
        <v>205962</v>
      </c>
      <c r="D10" s="35">
        <f>B10/C10-1</f>
        <v>0.1202508991949971</v>
      </c>
      <c r="E10" s="24">
        <v>230729.1157</v>
      </c>
      <c r="F10" s="57">
        <v>205962</v>
      </c>
      <c r="G10" s="35">
        <f>E10/F10-1</f>
        <v>0.1202508991949971</v>
      </c>
    </row>
    <row r="11" spans="1:7" ht="12.75">
      <c r="A11" s="20" t="s">
        <v>16</v>
      </c>
      <c r="B11" s="26">
        <v>730478</v>
      </c>
      <c r="C11" s="63">
        <v>603876</v>
      </c>
      <c r="D11" s="35">
        <f t="shared" si="0"/>
        <v>0.20964900078824122</v>
      </c>
      <c r="E11" s="24">
        <v>768479</v>
      </c>
      <c r="F11" s="57">
        <v>635527</v>
      </c>
      <c r="G11" s="35">
        <f t="shared" si="1"/>
        <v>0.20919960914327795</v>
      </c>
    </row>
    <row r="12" spans="1:7" ht="12" customHeight="1">
      <c r="A12" s="20" t="s">
        <v>29</v>
      </c>
      <c r="B12" s="25">
        <v>1319748.1</v>
      </c>
      <c r="C12" s="59">
        <v>1081440.61</v>
      </c>
      <c r="D12" s="35">
        <f t="shared" si="0"/>
        <v>0.2203611440114126</v>
      </c>
      <c r="E12" s="25">
        <v>1323336</v>
      </c>
      <c r="F12" s="59">
        <v>1092334</v>
      </c>
      <c r="G12" s="35">
        <f t="shared" si="1"/>
        <v>0.21147561093951128</v>
      </c>
    </row>
    <row r="13" spans="1:7" ht="12.75">
      <c r="A13" s="20" t="s">
        <v>33</v>
      </c>
      <c r="B13" s="24">
        <v>1360825.79491</v>
      </c>
      <c r="C13" s="57">
        <v>1236011.961</v>
      </c>
      <c r="D13" s="35">
        <f t="shared" si="0"/>
        <v>0.10098108905760017</v>
      </c>
      <c r="E13" s="45">
        <v>1360825.79491</v>
      </c>
      <c r="F13" s="65">
        <v>1236011.961</v>
      </c>
      <c r="G13" s="35">
        <f t="shared" si="1"/>
        <v>0.10098108905760017</v>
      </c>
    </row>
    <row r="14" spans="1:7" ht="12.75">
      <c r="A14" s="20" t="s">
        <v>34</v>
      </c>
      <c r="B14" s="25">
        <v>469666.43136</v>
      </c>
      <c r="C14" s="59">
        <v>414872.02575</v>
      </c>
      <c r="D14" s="35">
        <f>B14/C14-1</f>
        <v>0.13207544063966092</v>
      </c>
      <c r="E14" s="25">
        <v>530779.45245</v>
      </c>
      <c r="F14" s="59">
        <v>459128.42325</v>
      </c>
      <c r="G14" s="35">
        <f>E14/F14-1</f>
        <v>0.15605879656242783</v>
      </c>
    </row>
    <row r="15" spans="1:7" ht="12.75">
      <c r="A15" s="20" t="s">
        <v>30</v>
      </c>
      <c r="B15" s="25">
        <v>93100</v>
      </c>
      <c r="C15" s="59">
        <v>72241</v>
      </c>
      <c r="D15" s="55">
        <f t="shared" si="0"/>
        <v>0.28874185019587206</v>
      </c>
      <c r="E15" s="25">
        <v>100582</v>
      </c>
      <c r="F15" s="59">
        <v>75661</v>
      </c>
      <c r="G15" s="35">
        <f t="shared" si="1"/>
        <v>0.32937708991422254</v>
      </c>
    </row>
    <row r="16" spans="1:7" ht="12.75">
      <c r="A16" s="20" t="s">
        <v>18</v>
      </c>
      <c r="B16" s="25">
        <v>123091.81014</v>
      </c>
      <c r="C16" s="59">
        <v>172992.35239</v>
      </c>
      <c r="D16" s="35">
        <f t="shared" si="0"/>
        <v>-0.28845519215498305</v>
      </c>
      <c r="E16" s="25">
        <v>124368.53597</v>
      </c>
      <c r="F16" s="59">
        <v>173829.80303</v>
      </c>
      <c r="G16" s="35">
        <f t="shared" si="1"/>
        <v>-0.284538474978677</v>
      </c>
    </row>
    <row r="17" spans="1:9" ht="13.5">
      <c r="A17" s="20" t="s">
        <v>15</v>
      </c>
      <c r="B17" s="25">
        <v>2406046.04303</v>
      </c>
      <c r="C17" s="59">
        <v>2045187.92665</v>
      </c>
      <c r="D17" s="35">
        <f t="shared" si="0"/>
        <v>0.17644252231191393</v>
      </c>
      <c r="E17" s="25">
        <v>2654440.4152</v>
      </c>
      <c r="F17" s="59">
        <v>2316719.85375</v>
      </c>
      <c r="G17" s="35">
        <f t="shared" si="1"/>
        <v>0.14577531284300216</v>
      </c>
      <c r="I17" s="49"/>
    </row>
    <row r="18" spans="1:7" ht="12.75">
      <c r="A18" s="20" t="s">
        <v>27</v>
      </c>
      <c r="B18" s="25">
        <v>722749</v>
      </c>
      <c r="C18" s="59">
        <v>635159</v>
      </c>
      <c r="D18" s="35">
        <f t="shared" si="0"/>
        <v>0.1379024779622111</v>
      </c>
      <c r="E18" s="25">
        <v>915623</v>
      </c>
      <c r="F18" s="59">
        <v>835795</v>
      </c>
      <c r="G18" s="35">
        <f t="shared" si="1"/>
        <v>0.09551145914967196</v>
      </c>
    </row>
    <row r="19" spans="1:7" ht="13.5" thickBot="1">
      <c r="A19" s="20" t="s">
        <v>26</v>
      </c>
      <c r="B19" s="42">
        <v>2072111.84793999</v>
      </c>
      <c r="C19" s="60">
        <v>1950198.23338</v>
      </c>
      <c r="D19" s="35">
        <f t="shared" si="0"/>
        <v>0.06251344733745068</v>
      </c>
      <c r="E19" s="42">
        <v>2465846.94452999</v>
      </c>
      <c r="F19" s="60">
        <v>2254649.39676</v>
      </c>
      <c r="G19" s="35">
        <f t="shared" si="1"/>
        <v>0.09367201307373452</v>
      </c>
    </row>
    <row r="20" spans="1:7" ht="19.5" customHeight="1" thickBot="1">
      <c r="A20" s="15" t="s">
        <v>0</v>
      </c>
      <c r="B20" s="17">
        <f>SUM(B7:B19)</f>
        <v>10072174.74163999</v>
      </c>
      <c r="C20" s="38">
        <f>SUM(C7:C19)</f>
        <v>8808133.128710002</v>
      </c>
      <c r="D20" s="44">
        <f>B20/(C20)-1</f>
        <v>0.1435084591092135</v>
      </c>
      <c r="E20" s="17">
        <f>SUM(E7:E19)</f>
        <v>11055954.58674999</v>
      </c>
      <c r="F20" s="38">
        <f>SUM(F7:F19)</f>
        <v>9710522.561379999</v>
      </c>
      <c r="G20" s="44">
        <f>E20/(F20)-1</f>
        <v>0.13855402908191028</v>
      </c>
    </row>
    <row r="21" spans="1:7" ht="12.75">
      <c r="A21" s="51"/>
      <c r="B21" s="52"/>
      <c r="C21" s="52"/>
      <c r="D21" s="32"/>
      <c r="F21" s="12"/>
      <c r="G21" s="32"/>
    </row>
    <row r="22" spans="1:7" ht="12.75">
      <c r="A22" s="50"/>
      <c r="B22" s="31"/>
      <c r="C22" s="31"/>
      <c r="D22" s="31"/>
      <c r="E22" s="2" t="s">
        <v>8</v>
      </c>
      <c r="F22" s="12"/>
      <c r="G22" s="31"/>
    </row>
  </sheetData>
  <sheetProtection/>
  <mergeCells count="5">
    <mergeCell ref="A3:G3"/>
    <mergeCell ref="A1:G1"/>
    <mergeCell ref="B4:G4"/>
    <mergeCell ref="B5:D5"/>
    <mergeCell ref="E5:G5"/>
  </mergeCells>
  <printOptions horizontalCentered="1"/>
  <pageMargins left="0.15748031496062992" right="0.4724409448818898" top="1.3385826771653544" bottom="0.2362204724409449" header="0.31496062992125984" footer="0.11811023622047245"/>
  <pageSetup horizontalDpi="300" verticalDpi="300" orientation="landscape" paperSize="9" scale="80" r:id="rId1"/>
  <headerFooter alignWithMargins="0">
    <oddHeader>&amp;C&amp;"Arial,Negrito"&amp;18ALF - Associação Portuguesa de Leasing, Factoring e Renting</oddHeader>
    <oddFooter>&amp;L&amp;D&amp;F&amp;R2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APEF</dc:creator>
  <cp:keywords/>
  <dc:description/>
  <cp:lastModifiedBy>ALF</cp:lastModifiedBy>
  <cp:lastPrinted>2018-09-04T13:55:08Z</cp:lastPrinted>
  <dcterms:created xsi:type="dcterms:W3CDTF">1995-11-28T10:49:03Z</dcterms:created>
  <dcterms:modified xsi:type="dcterms:W3CDTF">2023-01-26T12:15:50Z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